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2" sheetId="1" r:id="rId1"/>
    <sheet name="Sheet3" sheetId="2" r:id="rId2"/>
  </sheets>
  <definedNames>
    <definedName name="_xlnm.Print_Area" localSheetId="0">'Sheet2'!$A$8:$L$82</definedName>
    <definedName name="_xlnm.Print_Titles" localSheetId="0">'Sheet2'!$1:$7</definedName>
  </definedNames>
  <calcPr fullCalcOnLoad="1"/>
</workbook>
</file>

<file path=xl/sharedStrings.xml><?xml version="1.0" encoding="utf-8"?>
<sst xmlns="http://schemas.openxmlformats.org/spreadsheetml/2006/main" count="276" uniqueCount="168">
  <si>
    <t>北京齐家盛装饰装潢公司上海分公司工程报价单</t>
  </si>
  <si>
    <t>京城唯一透明化报价  核算成本才是硬道理</t>
  </si>
  <si>
    <t>工程地址</t>
  </si>
  <si>
    <t>华漕美邻苑  号  室</t>
  </si>
  <si>
    <t>户主</t>
  </si>
  <si>
    <t>王小姐</t>
  </si>
  <si>
    <t>公司地址</t>
  </si>
  <si>
    <t>沪南公路3665号809室</t>
  </si>
  <si>
    <t>房型</t>
  </si>
  <si>
    <t>两室两厅</t>
  </si>
  <si>
    <t>面积</t>
  </si>
  <si>
    <t>89平方</t>
  </si>
  <si>
    <t>公司电话</t>
  </si>
  <si>
    <t>序号</t>
  </si>
  <si>
    <t>工程项目</t>
  </si>
  <si>
    <t>单位</t>
  </si>
  <si>
    <t>工程量</t>
  </si>
  <si>
    <t>单    价</t>
  </si>
  <si>
    <t>合    价</t>
  </si>
  <si>
    <t>小计</t>
  </si>
  <si>
    <t>材料规格、型号、品牌、等级</t>
  </si>
  <si>
    <t>主材</t>
  </si>
  <si>
    <t>辅材</t>
  </si>
  <si>
    <t>人工</t>
  </si>
  <si>
    <t>一</t>
  </si>
  <si>
    <t>客厅、餐厅、过道</t>
  </si>
  <si>
    <t>石膏板异型顶</t>
  </si>
  <si>
    <t>㎡</t>
  </si>
  <si>
    <t>纸面石膏板、木造型、龙骨等</t>
  </si>
  <si>
    <t>客厅地砖铺贴</t>
  </si>
  <si>
    <t xml:space="preserve">边长≥200mm地砖。32.5硅酸盐水泥（海螺）、中砂水泥沙浆铺贴。不含找平、拉毛、及墙面处理。(不含主材、勾缝剂) 
</t>
  </si>
  <si>
    <t>电视背景</t>
  </si>
  <si>
    <t>项</t>
  </si>
  <si>
    <t>石膏板造型、隔板、玻璃压条、墙纸客户自购</t>
  </si>
  <si>
    <t>墙顶批嵌</t>
  </si>
  <si>
    <t>1、立邦净味全效底一底两面。2、滑石粉批墙两道</t>
  </si>
  <si>
    <t>小计:</t>
  </si>
  <si>
    <t>二</t>
  </si>
  <si>
    <t>厨房</t>
  </si>
  <si>
    <t>包煤气管</t>
  </si>
  <si>
    <t>根</t>
  </si>
  <si>
    <t>红砖、水泥、黄沙、人工</t>
  </si>
  <si>
    <t>煤气管改造</t>
  </si>
  <si>
    <t>米</t>
  </si>
  <si>
    <t>劳动牌4分管（按实结算）</t>
  </si>
  <si>
    <t>集成铝扣板吊顶</t>
  </si>
  <si>
    <t>龙骨、扣板、人工</t>
  </si>
  <si>
    <t>墙砖铺贴</t>
  </si>
  <si>
    <t xml:space="preserve">边长≥200mm普通墙砖。32.5硅酸盐水泥（海螺）、中砂水泥沙浆铺贴。不含找平、拉毛、及墙面处理.(不含主材、勾缝剂) 
</t>
  </si>
  <si>
    <t>地砖铺贴</t>
  </si>
  <si>
    <t>三</t>
  </si>
  <si>
    <t>卫生间部分</t>
  </si>
  <si>
    <t>包下水管</t>
  </si>
  <si>
    <t>墙地面防水</t>
  </si>
  <si>
    <t>雨虹防水涂料</t>
  </si>
  <si>
    <t xml:space="preserve">边长≥200mm地砖。32.5硅酸盐水泥（海螺）、中砂水泥沙浆铺贴。不含找平、拉毛、及墙面处理。(不含主材、勾缝剂)。 
</t>
  </si>
  <si>
    <t>四</t>
  </si>
  <si>
    <t>主卧</t>
  </si>
  <si>
    <t>挑窗窗台板</t>
  </si>
  <si>
    <t>m</t>
  </si>
  <si>
    <t>微晶石、磨边、辅料、人工</t>
  </si>
  <si>
    <t>地板多次板</t>
  </si>
  <si>
    <t>龙骨、细木工板</t>
  </si>
  <si>
    <t>1、立邦净味全效底一底两面。2、滑石粉批墙两道.</t>
  </si>
  <si>
    <t>五</t>
  </si>
  <si>
    <t>次卧</t>
  </si>
  <si>
    <t>平窗窗台板</t>
  </si>
  <si>
    <t>六</t>
  </si>
  <si>
    <t>阳台</t>
  </si>
  <si>
    <t>阳台地砖铺贴</t>
  </si>
  <si>
    <t>阳台墙砖铺贴</t>
  </si>
  <si>
    <t>1、立邦净味全效底一底两面。2、滑石粉批墙两道。</t>
  </si>
  <si>
    <t>加排下水</t>
  </si>
  <si>
    <t>PVC管</t>
  </si>
  <si>
    <t>七</t>
  </si>
  <si>
    <t>水电部分</t>
  </si>
  <si>
    <t>冷\热水管</t>
  </si>
  <si>
    <t>皮尔萨6分（包括PPR配件）</t>
  </si>
  <si>
    <t>1.5电线</t>
  </si>
  <si>
    <t>熊猫电线、PVC穿管、人工、辅料</t>
  </si>
  <si>
    <t>2.5电线</t>
  </si>
  <si>
    <t>4芯电话线</t>
  </si>
  <si>
    <t>安普4芯电话线</t>
  </si>
  <si>
    <t>8芯网络线</t>
  </si>
  <si>
    <t>安普普通8芯网络线</t>
  </si>
  <si>
    <t>有线电视线</t>
  </si>
  <si>
    <t>安普SYWV75-6有线电视线</t>
  </si>
  <si>
    <t>电线管</t>
  </si>
  <si>
    <t>中财6分电线管</t>
  </si>
  <si>
    <t>线盒</t>
  </si>
  <si>
    <t>只</t>
  </si>
  <si>
    <t>86型线盒</t>
  </si>
  <si>
    <t>开关、插座</t>
  </si>
  <si>
    <t>业主自购</t>
  </si>
  <si>
    <t>灯具安装</t>
  </si>
  <si>
    <t>筒灯、射灯、牛眼灯</t>
  </si>
  <si>
    <t>壁灯、吸顶灯、日光灯</t>
  </si>
  <si>
    <t>花式吊灯</t>
  </si>
  <si>
    <t>龙头安装</t>
  </si>
  <si>
    <t>包括所有水龙头。</t>
  </si>
  <si>
    <t>卫浴设备安装</t>
  </si>
  <si>
    <t>开槽</t>
  </si>
  <si>
    <t>按实结算（砖墙10元/m，混凝土15元/m）</t>
  </si>
  <si>
    <t>直接成本</t>
  </si>
  <si>
    <t>管理费</t>
  </si>
  <si>
    <t>直接成本*0.08</t>
  </si>
  <si>
    <t>毛利润</t>
  </si>
  <si>
    <t>直接成本*0.17</t>
  </si>
  <si>
    <t>非利润代收费</t>
  </si>
  <si>
    <t>材料搬运费</t>
  </si>
  <si>
    <t>垃圾清理费</t>
  </si>
  <si>
    <t>清理至小区物业指定点</t>
  </si>
  <si>
    <t>敲墙</t>
  </si>
  <si>
    <t>打洞</t>
  </si>
  <si>
    <t>个</t>
  </si>
  <si>
    <t>按实结算</t>
  </si>
  <si>
    <t>总计</t>
  </si>
  <si>
    <t>直接成本+管理费+毛利润+非利润代收费</t>
  </si>
  <si>
    <t>税金</t>
  </si>
  <si>
    <t>总计*0.0341</t>
  </si>
  <si>
    <t>工程总价</t>
  </si>
  <si>
    <t>总计+税金</t>
  </si>
  <si>
    <t>1、本报价属于合同附件，与合同正本享有同等的法律效力。</t>
  </si>
  <si>
    <t>2、所有材料符合国家环保标准；参照《北京市家庭居室装饰工程质量验收标准》进行验收。</t>
  </si>
  <si>
    <t>3、所有材料可以由客户自己购买；公司为客户代购的商品一律不加价。</t>
  </si>
  <si>
    <t>4、本报价中注有的项目及数量按实际发生量为准。</t>
  </si>
  <si>
    <t>5、物业装修押金由业主自己交纳，如因本公司施工或质量问题引起的损失全部由本公司承担。</t>
  </si>
  <si>
    <t>6、本报价所含税金按税票实开金额计算。</t>
  </si>
  <si>
    <t>7、本报价所有木质工程都含油漆，但不含五金、墙纸、波音软片、玻璃等装饰。</t>
  </si>
  <si>
    <t xml:space="preserve">               甲方：</t>
  </si>
  <si>
    <t xml:space="preserve">             乙方：</t>
  </si>
  <si>
    <t xml:space="preserve">          2011年  9 月   日</t>
  </si>
  <si>
    <t xml:space="preserve">        2011年  9  月   日</t>
  </si>
  <si>
    <t>客户自购材料和外加工项目</t>
  </si>
  <si>
    <t>厨房墙砖铺贴</t>
  </si>
  <si>
    <t>300*600马可波罗横砖（牡丹亭）</t>
  </si>
  <si>
    <t>厨房地砖铺贴</t>
  </si>
  <si>
    <t>600*600斯米克梦幻石玻化砖（莎安娜米黄）</t>
  </si>
  <si>
    <t>卫生间墙砖铺贴</t>
  </si>
  <si>
    <t>卫生间地砖铺贴</t>
  </si>
  <si>
    <t>300*300马可波罗地砖（牡丹亭）</t>
  </si>
  <si>
    <t>主卧地板铺设</t>
  </si>
  <si>
    <t>富得利（弗农山庄）</t>
  </si>
  <si>
    <t>次卧地板铺设</t>
  </si>
  <si>
    <t>客厅踢脚线</t>
  </si>
  <si>
    <t>富得利成品踢脚线</t>
  </si>
  <si>
    <t>主卧踢脚线</t>
  </si>
  <si>
    <t>次卧踢脚线</t>
  </si>
  <si>
    <t>进户门套</t>
  </si>
  <si>
    <t>实木复合型材，普通造型镶线系列（五块以下门芯板）每樘1100元。含油漆，油漆着色另计，门锁、合页、门吸由客户提供，含安装。</t>
  </si>
  <si>
    <t>阳台门套</t>
  </si>
  <si>
    <t>厨房门套</t>
  </si>
  <si>
    <t>套装门</t>
  </si>
  <si>
    <t>樘</t>
  </si>
  <si>
    <t>平窗窗套</t>
  </si>
  <si>
    <t>挑窗窗套</t>
  </si>
  <si>
    <t>厨房橱柜下柜</t>
  </si>
  <si>
    <t>德国爱家板</t>
  </si>
  <si>
    <t>厨房橱柜上柜</t>
  </si>
  <si>
    <t>台面板</t>
  </si>
  <si>
    <t>华讯石英石</t>
  </si>
  <si>
    <t>门板</t>
  </si>
  <si>
    <t>实木复合门板</t>
  </si>
  <si>
    <t>卫生间铝合金门</t>
  </si>
  <si>
    <t>成品玻璃套装门</t>
  </si>
  <si>
    <t>阳台移门</t>
  </si>
  <si>
    <t>加厚型钛铝合金移门</t>
  </si>
  <si>
    <t>厨房移门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</si>
</sst>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17">
    <font>
      <sz val="12"/>
      <name val="宋体"/>
      <family val="0"/>
    </font>
    <font>
      <sz val="12"/>
      <color indexed="10"/>
      <name val="宋体"/>
      <family val="0"/>
    </font>
    <font>
      <sz val="12"/>
      <name val="楷体_GB2312"/>
      <family val="3"/>
    </font>
    <font>
      <sz val="12"/>
      <color indexed="63"/>
      <name val="宋体"/>
      <family val="0"/>
    </font>
    <font>
      <sz val="12"/>
      <color indexed="63"/>
      <name val="楷体_GB2312"/>
      <family val="3"/>
    </font>
    <font>
      <sz val="10"/>
      <color indexed="63"/>
      <name val="宋体"/>
      <family val="0"/>
    </font>
    <font>
      <sz val="10"/>
      <color indexed="9"/>
      <name val="宋体"/>
      <family val="0"/>
    </font>
    <font>
      <b/>
      <sz val="12"/>
      <name val="楷体_GB2312"/>
      <family val="3"/>
    </font>
    <font>
      <sz val="12"/>
      <color indexed="8"/>
      <name val="楷体_GB2312"/>
      <family val="3"/>
    </font>
    <font>
      <b/>
      <sz val="12"/>
      <color indexed="8"/>
      <name val="楷体_GB2312"/>
      <family val="3"/>
    </font>
    <font>
      <sz val="11"/>
      <color indexed="8"/>
      <name val="楷体_GB2312"/>
      <family val="3"/>
    </font>
    <font>
      <b/>
      <sz val="18"/>
      <name val="楷体_GB2312"/>
      <family val="3"/>
    </font>
    <font>
      <b/>
      <sz val="12"/>
      <name val="华文楷体"/>
      <family val="0"/>
    </font>
    <font>
      <sz val="14"/>
      <name val="楷体_GB2312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184" fontId="5" fillId="0" borderId="0" xfId="0" applyNumberFormat="1" applyFont="1" applyFill="1" applyBorder="1" applyAlignment="1" applyProtection="1">
      <alignment horizontal="left" vertical="center"/>
      <protection/>
    </xf>
    <xf numFmtId="184" fontId="6" fillId="0" borderId="0" xfId="0" applyNumberFormat="1" applyFont="1" applyFill="1" applyBorder="1" applyAlignment="1" applyProtection="1">
      <alignment vertical="center"/>
      <protection/>
    </xf>
    <xf numFmtId="184" fontId="2" fillId="0" borderId="0" xfId="0" applyNumberFormat="1" applyFont="1" applyFill="1" applyBorder="1" applyAlignment="1" applyProtection="1">
      <alignment horizontal="left"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184" fontId="2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184" fontId="8" fillId="0" borderId="1" xfId="0" applyNumberFormat="1" applyFont="1" applyFill="1" applyBorder="1" applyAlignment="1" applyProtection="1">
      <alignment vertical="center"/>
      <protection/>
    </xf>
    <xf numFmtId="185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184" fontId="7" fillId="0" borderId="1" xfId="0" applyNumberFormat="1" applyFont="1" applyFill="1" applyBorder="1" applyAlignment="1" applyProtection="1">
      <alignment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184" fontId="8" fillId="2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185" fontId="7" fillId="0" borderId="1" xfId="0" applyNumberFormat="1" applyFont="1" applyFill="1" applyBorder="1" applyAlignment="1" applyProtection="1">
      <alignment vertical="center"/>
      <protection/>
    </xf>
    <xf numFmtId="184" fontId="9" fillId="0" borderId="1" xfId="0" applyNumberFormat="1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5" fontId="2" fillId="0" borderId="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10" fontId="2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184" fontId="2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184" fontId="8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184" fontId="7" fillId="0" borderId="1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184" fontId="8" fillId="2" borderId="1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3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0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10" fontId="7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" xfId="0" applyNumberFormat="1" applyFont="1" applyFill="1" applyBorder="1" applyAlignment="1" applyProtection="1">
      <alignment vertical="center"/>
      <protection/>
    </xf>
    <xf numFmtId="0" fontId="12" fillId="0" borderId="4" xfId="0" applyNumberFormat="1" applyFont="1" applyFill="1" applyBorder="1" applyAlignment="1" applyProtection="1">
      <alignment horizontal="left" vertical="center"/>
      <protection/>
    </xf>
    <xf numFmtId="0" fontId="12" fillId="0" borderId="4" xfId="0" applyNumberFormat="1" applyFont="1" applyFill="1" applyBorder="1" applyAlignment="1" applyProtection="1">
      <alignment vertical="center"/>
      <protection/>
    </xf>
    <xf numFmtId="0" fontId="12" fillId="0" borderId="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133350</xdr:rowOff>
    </xdr:from>
    <xdr:to>
      <xdr:col>3</xdr:col>
      <xdr:colOff>333375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33350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11"/>
  <sheetViews>
    <sheetView tabSelected="1" zoomScaleSheetLayoutView="100" workbookViewId="0" topLeftCell="A1">
      <selection activeCell="L5" sqref="L5"/>
    </sheetView>
  </sheetViews>
  <sheetFormatPr defaultColWidth="9.00390625" defaultRowHeight="14.25" customHeight="1"/>
  <cols>
    <col min="1" max="1" width="4.25390625" style="1" customWidth="1"/>
    <col min="2" max="2" width="16.75390625" style="9" customWidth="1"/>
    <col min="3" max="3" width="4.125" style="1" customWidth="1"/>
    <col min="4" max="4" width="8.00390625" style="1" customWidth="1"/>
    <col min="5" max="5" width="5.00390625" style="1" customWidth="1"/>
    <col min="6" max="6" width="5.50390625" style="1" customWidth="1"/>
    <col min="7" max="7" width="6.75390625" style="1" customWidth="1"/>
    <col min="8" max="8" width="10.125" style="18" customWidth="1"/>
    <col min="9" max="9" width="8.875" style="18" customWidth="1"/>
    <col min="10" max="11" width="10.125" style="1" customWidth="1"/>
    <col min="12" max="24" width="40.875" style="4" customWidth="1"/>
  </cols>
  <sheetData>
    <row r="2" spans="1:24" s="4" customFormat="1" ht="22.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s="4" customFormat="1" ht="18.7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12" ht="14.25">
      <c r="A4" s="57" t="s">
        <v>2</v>
      </c>
      <c r="B4" s="57"/>
      <c r="C4" s="57" t="s">
        <v>3</v>
      </c>
      <c r="D4" s="57"/>
      <c r="E4" s="57"/>
      <c r="F4" s="57"/>
      <c r="G4" s="14" t="s">
        <v>4</v>
      </c>
      <c r="H4" s="57" t="s">
        <v>5</v>
      </c>
      <c r="I4" s="57"/>
      <c r="J4" s="57" t="s">
        <v>6</v>
      </c>
      <c r="K4" s="57"/>
      <c r="L4" s="14" t="s">
        <v>7</v>
      </c>
    </row>
    <row r="5" spans="1:12" ht="14.25">
      <c r="A5" s="57" t="s">
        <v>8</v>
      </c>
      <c r="B5" s="57"/>
      <c r="C5" s="57" t="s">
        <v>9</v>
      </c>
      <c r="D5" s="57"/>
      <c r="E5" s="57"/>
      <c r="F5" s="57"/>
      <c r="G5" s="14" t="s">
        <v>10</v>
      </c>
      <c r="H5" s="57" t="s">
        <v>11</v>
      </c>
      <c r="I5" s="57"/>
      <c r="J5" s="57" t="s">
        <v>12</v>
      </c>
      <c r="K5" s="57"/>
      <c r="L5" s="14">
        <v>60878921</v>
      </c>
    </row>
    <row r="6" spans="1:24" ht="14.25">
      <c r="A6" s="57" t="s">
        <v>13</v>
      </c>
      <c r="B6" s="57" t="s">
        <v>14</v>
      </c>
      <c r="C6" s="57" t="s">
        <v>15</v>
      </c>
      <c r="D6" s="57" t="s">
        <v>16</v>
      </c>
      <c r="E6" s="57" t="s">
        <v>17</v>
      </c>
      <c r="F6" s="57"/>
      <c r="G6" s="57"/>
      <c r="H6" s="57" t="s">
        <v>18</v>
      </c>
      <c r="I6" s="57"/>
      <c r="J6" s="57"/>
      <c r="K6" s="57" t="s">
        <v>19</v>
      </c>
      <c r="L6" s="57" t="s">
        <v>20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14.25">
      <c r="A7" s="57"/>
      <c r="B7" s="57"/>
      <c r="C7" s="57"/>
      <c r="D7" s="57"/>
      <c r="E7" s="14" t="s">
        <v>21</v>
      </c>
      <c r="F7" s="14" t="s">
        <v>22</v>
      </c>
      <c r="G7" s="14" t="s">
        <v>23</v>
      </c>
      <c r="H7" s="48" t="s">
        <v>21</v>
      </c>
      <c r="I7" s="48" t="s">
        <v>22</v>
      </c>
      <c r="J7" s="14" t="s">
        <v>23</v>
      </c>
      <c r="K7" s="57"/>
      <c r="L7" s="57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14.25">
      <c r="A8" s="49" t="s">
        <v>24</v>
      </c>
      <c r="B8" s="58" t="s">
        <v>25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1" customFormat="1" ht="14.25">
      <c r="A9" s="14">
        <v>1</v>
      </c>
      <c r="B9" s="14" t="s">
        <v>26</v>
      </c>
      <c r="C9" s="14" t="s">
        <v>27</v>
      </c>
      <c r="D9" s="39">
        <v>18</v>
      </c>
      <c r="E9" s="14">
        <v>45</v>
      </c>
      <c r="F9" s="14">
        <v>20</v>
      </c>
      <c r="G9" s="14">
        <v>55</v>
      </c>
      <c r="H9" s="50">
        <f>SUM(E9*D9)</f>
        <v>810</v>
      </c>
      <c r="I9" s="50">
        <f>SUM(D9*F9)</f>
        <v>360</v>
      </c>
      <c r="J9" s="50">
        <f>SUM(G9*D9)</f>
        <v>990</v>
      </c>
      <c r="K9" s="50">
        <f>SUM(H9:J9)</f>
        <v>2160</v>
      </c>
      <c r="L9" s="14" t="s">
        <v>28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s="2" customFormat="1" ht="43.5" customHeight="1">
      <c r="A10" s="14">
        <v>2</v>
      </c>
      <c r="B10" s="14" t="s">
        <v>29</v>
      </c>
      <c r="C10" s="14" t="s">
        <v>27</v>
      </c>
      <c r="D10" s="39">
        <f>(3.66*5.79+2.9*2.61+1.62*2.47)*1.06</f>
        <v>34.727508</v>
      </c>
      <c r="E10" s="14"/>
      <c r="F10" s="14">
        <v>18</v>
      </c>
      <c r="G10" s="14">
        <v>30</v>
      </c>
      <c r="H10" s="50"/>
      <c r="I10" s="50">
        <f>SUM(D10*F10)</f>
        <v>625.095144</v>
      </c>
      <c r="J10" s="50">
        <f>SUM(G10*D10)</f>
        <v>1041.8252400000001</v>
      </c>
      <c r="K10" s="50">
        <f>SUM(H10:J10)</f>
        <v>1666.920384</v>
      </c>
      <c r="L10" s="51" t="s">
        <v>30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1:24" ht="14.25">
      <c r="A11" s="14">
        <v>3</v>
      </c>
      <c r="B11" s="14" t="s">
        <v>31</v>
      </c>
      <c r="C11" s="14" t="s">
        <v>32</v>
      </c>
      <c r="D11" s="39">
        <v>1</v>
      </c>
      <c r="E11" s="14">
        <v>500</v>
      </c>
      <c r="F11" s="14">
        <v>40</v>
      </c>
      <c r="G11" s="14">
        <v>500</v>
      </c>
      <c r="H11" s="50">
        <f>SUM(E11*D11)</f>
        <v>500</v>
      </c>
      <c r="I11" s="50">
        <f>SUM(D11*F11)</f>
        <v>40</v>
      </c>
      <c r="J11" s="50">
        <f>SUM(G11*D11)</f>
        <v>500</v>
      </c>
      <c r="K11" s="50">
        <f>SUM(H11:J11)</f>
        <v>1040</v>
      </c>
      <c r="L11" s="14" t="s">
        <v>33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ht="29.25" customHeight="1">
      <c r="A12" s="14">
        <v>5</v>
      </c>
      <c r="B12" s="14" t="s">
        <v>34</v>
      </c>
      <c r="C12" s="14" t="s">
        <v>27</v>
      </c>
      <c r="D12" s="39">
        <f>(5.79+2.9+3.66+1.62+1.1)*2*2.65*1.05+D10-15</f>
        <v>103.592058</v>
      </c>
      <c r="E12" s="14">
        <v>10</v>
      </c>
      <c r="F12" s="14">
        <v>3</v>
      </c>
      <c r="G12" s="14">
        <v>12</v>
      </c>
      <c r="H12" s="50">
        <f>SUM(E12*D12)</f>
        <v>1035.92058</v>
      </c>
      <c r="I12" s="50">
        <f>SUM(D12*F12)</f>
        <v>310.77617399999997</v>
      </c>
      <c r="J12" s="50">
        <f>SUM(G12*D12)</f>
        <v>1243.1046959999999</v>
      </c>
      <c r="K12" s="50">
        <f>SUM(H12:J12)</f>
        <v>2589.80145</v>
      </c>
      <c r="L12" s="51" t="s">
        <v>35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1:24" ht="14.25">
      <c r="A13" s="49"/>
      <c r="B13" s="49" t="s">
        <v>36</v>
      </c>
      <c r="C13" s="14"/>
      <c r="D13" s="14"/>
      <c r="E13" s="14"/>
      <c r="F13" s="14"/>
      <c r="G13" s="14"/>
      <c r="H13" s="52">
        <f>SUM(H9:H12)</f>
        <v>2345.92058</v>
      </c>
      <c r="I13" s="52">
        <f>SUM(I9:I12)</f>
        <v>1335.871318</v>
      </c>
      <c r="J13" s="52">
        <f>SUM(J9:J12)</f>
        <v>3774.929936</v>
      </c>
      <c r="K13" s="52">
        <f>SUM(K9:K12)</f>
        <v>7456.721834</v>
      </c>
      <c r="L13" s="49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14.25">
      <c r="A14" s="49" t="s">
        <v>37</v>
      </c>
      <c r="B14" s="58" t="s">
        <v>38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>
      <c r="A15" s="14">
        <v>1</v>
      </c>
      <c r="B15" s="14" t="s">
        <v>39</v>
      </c>
      <c r="C15" s="14" t="s">
        <v>40</v>
      </c>
      <c r="D15" s="39">
        <v>1</v>
      </c>
      <c r="E15" s="14">
        <v>85</v>
      </c>
      <c r="F15" s="14"/>
      <c r="G15" s="14">
        <v>95</v>
      </c>
      <c r="H15" s="50">
        <f>SUM(E15*D15)</f>
        <v>85</v>
      </c>
      <c r="I15" s="50">
        <f>SUM(D15*F15)</f>
        <v>0</v>
      </c>
      <c r="J15" s="50">
        <f>SUM(G15*D15)</f>
        <v>95</v>
      </c>
      <c r="K15" s="50">
        <f>SUM(H15:J15)</f>
        <v>180</v>
      </c>
      <c r="L15" s="14" t="s">
        <v>41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ht="14.25">
      <c r="A16" s="14">
        <v>2</v>
      </c>
      <c r="B16" s="14" t="s">
        <v>42</v>
      </c>
      <c r="C16" s="14" t="s">
        <v>43</v>
      </c>
      <c r="D16" s="39">
        <v>6</v>
      </c>
      <c r="E16" s="14">
        <v>25</v>
      </c>
      <c r="F16" s="14">
        <v>6</v>
      </c>
      <c r="G16" s="14">
        <v>8</v>
      </c>
      <c r="H16" s="50">
        <f>SUM(E16*D16)</f>
        <v>150</v>
      </c>
      <c r="I16" s="50">
        <f>SUM(D16*F16)</f>
        <v>36</v>
      </c>
      <c r="J16" s="50">
        <f>SUM(G16*D16)</f>
        <v>48</v>
      </c>
      <c r="K16" s="50">
        <f>SUM(H16:J16)</f>
        <v>234</v>
      </c>
      <c r="L16" s="14" t="s">
        <v>44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14.25">
      <c r="A17" s="14">
        <v>3</v>
      </c>
      <c r="B17" s="14" t="s">
        <v>45</v>
      </c>
      <c r="C17" s="14" t="s">
        <v>27</v>
      </c>
      <c r="D17" s="39">
        <f>1.89*2.66*1.05</f>
        <v>5.278770000000001</v>
      </c>
      <c r="E17" s="14">
        <v>90</v>
      </c>
      <c r="F17" s="14"/>
      <c r="G17" s="14">
        <v>25</v>
      </c>
      <c r="H17" s="50">
        <f>SUM(E17*D17)</f>
        <v>475.08930000000004</v>
      </c>
      <c r="I17" s="50">
        <f>SUM(D17*F17)</f>
        <v>0</v>
      </c>
      <c r="J17" s="50">
        <f>SUM(G17*D17)</f>
        <v>131.96925000000002</v>
      </c>
      <c r="K17" s="50">
        <f>SUM(H17:J17)</f>
        <v>607.0585500000001</v>
      </c>
      <c r="L17" s="14" t="s">
        <v>46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s="2" customFormat="1" ht="45" customHeight="1">
      <c r="A18" s="14">
        <v>5</v>
      </c>
      <c r="B18" s="14" t="s">
        <v>47</v>
      </c>
      <c r="C18" s="14" t="s">
        <v>27</v>
      </c>
      <c r="D18" s="39">
        <f>7*2.4</f>
        <v>16.8</v>
      </c>
      <c r="E18" s="14"/>
      <c r="F18" s="14">
        <f>(2.66+1.89*2)*2.4*1.06+2</f>
        <v>18.38336</v>
      </c>
      <c r="G18" s="14">
        <v>35</v>
      </c>
      <c r="H18" s="50"/>
      <c r="I18" s="50">
        <f>SUM(D18*F18)</f>
        <v>308.840448</v>
      </c>
      <c r="J18" s="50">
        <f>SUM(G18*D18)</f>
        <v>588</v>
      </c>
      <c r="K18" s="50">
        <f>SUM(H18:J18)</f>
        <v>896.8404479999999</v>
      </c>
      <c r="L18" s="51" t="s">
        <v>48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</row>
    <row r="19" spans="1:24" s="2" customFormat="1" ht="45" customHeight="1">
      <c r="A19" s="14">
        <v>6</v>
      </c>
      <c r="B19" s="14" t="s">
        <v>49</v>
      </c>
      <c r="C19" s="14" t="s">
        <v>27</v>
      </c>
      <c r="D19" s="39">
        <f>1.89*2.66*1.06</f>
        <v>5.329044000000001</v>
      </c>
      <c r="E19" s="14"/>
      <c r="F19" s="14">
        <v>18</v>
      </c>
      <c r="G19" s="14">
        <v>30</v>
      </c>
      <c r="H19" s="50"/>
      <c r="I19" s="50">
        <f>SUM(D19*F19)</f>
        <v>95.92279200000002</v>
      </c>
      <c r="J19" s="50">
        <f>SUM(G19*D19)</f>
        <v>159.87132000000003</v>
      </c>
      <c r="K19" s="50">
        <f>SUM(H19:J19)</f>
        <v>255.79411200000004</v>
      </c>
      <c r="L19" s="51" t="s">
        <v>30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</row>
    <row r="20" spans="1:24" ht="14.25">
      <c r="A20" s="14"/>
      <c r="B20" s="49" t="s">
        <v>36</v>
      </c>
      <c r="C20" s="14"/>
      <c r="D20" s="14"/>
      <c r="E20" s="14"/>
      <c r="F20" s="14"/>
      <c r="G20" s="14"/>
      <c r="H20" s="52">
        <f>SUM(H15:H19)</f>
        <v>710.0893000000001</v>
      </c>
      <c r="I20" s="52">
        <f>SUM(I15:I19)</f>
        <v>440.76324</v>
      </c>
      <c r="J20" s="52">
        <f>SUM(J15:J19)</f>
        <v>1022.8405700000001</v>
      </c>
      <c r="K20" s="52">
        <f>SUM(K15:K19)</f>
        <v>2173.69311</v>
      </c>
      <c r="L20" s="49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ht="14.25">
      <c r="A21" s="49" t="s">
        <v>50</v>
      </c>
      <c r="B21" s="58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4.25">
      <c r="A22" s="14">
        <v>1</v>
      </c>
      <c r="B22" s="14" t="s">
        <v>52</v>
      </c>
      <c r="C22" s="14" t="s">
        <v>40</v>
      </c>
      <c r="D22" s="39">
        <v>1</v>
      </c>
      <c r="E22" s="14">
        <v>85</v>
      </c>
      <c r="F22" s="14"/>
      <c r="G22" s="14">
        <v>95</v>
      </c>
      <c r="H22" s="50">
        <f>SUM(E22*D22)</f>
        <v>85</v>
      </c>
      <c r="I22" s="50"/>
      <c r="J22" s="50">
        <f>SUM(G22*D22)</f>
        <v>95</v>
      </c>
      <c r="K22" s="50">
        <f>SUM(H22:J22)</f>
        <v>180</v>
      </c>
      <c r="L22" s="14" t="s">
        <v>41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14.25">
      <c r="A23" s="14">
        <v>2</v>
      </c>
      <c r="B23" s="14" t="s">
        <v>53</v>
      </c>
      <c r="C23" s="14" t="s">
        <v>27</v>
      </c>
      <c r="D23" s="39">
        <v>7.68</v>
      </c>
      <c r="E23" s="14">
        <v>40</v>
      </c>
      <c r="F23" s="14"/>
      <c r="G23" s="14">
        <v>40</v>
      </c>
      <c r="H23" s="50">
        <f>SUM(E23*D23)</f>
        <v>307.2</v>
      </c>
      <c r="I23" s="50"/>
      <c r="J23" s="50">
        <f>SUM(G23*D23)</f>
        <v>307.2</v>
      </c>
      <c r="K23" s="50">
        <f>SUM(H23:J23)</f>
        <v>614.4</v>
      </c>
      <c r="L23" s="14" t="s">
        <v>54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14.25">
      <c r="A24" s="14">
        <v>3</v>
      </c>
      <c r="B24" s="14" t="s">
        <v>45</v>
      </c>
      <c r="C24" s="14" t="s">
        <v>27</v>
      </c>
      <c r="D24" s="39">
        <f>2.22*1.99*1.05</f>
        <v>4.63869</v>
      </c>
      <c r="E24" s="14">
        <v>90</v>
      </c>
      <c r="F24" s="14"/>
      <c r="G24" s="14">
        <v>25</v>
      </c>
      <c r="H24" s="50">
        <f>SUM(E24*D24)</f>
        <v>417.48210000000006</v>
      </c>
      <c r="I24" s="50">
        <f>SUM(D24*F24)</f>
        <v>0</v>
      </c>
      <c r="J24" s="50">
        <f>SUM(G24*D24)</f>
        <v>115.96725</v>
      </c>
      <c r="K24" s="50">
        <f>SUM(H24:J24)</f>
        <v>533.4493500000001</v>
      </c>
      <c r="L24" s="14" t="s">
        <v>46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ht="45" customHeight="1">
      <c r="A25" s="14">
        <v>5</v>
      </c>
      <c r="B25" s="14" t="s">
        <v>47</v>
      </c>
      <c r="C25" s="14" t="s">
        <v>27</v>
      </c>
      <c r="D25" s="39">
        <f>(1.99+2.22)*2*2.4*1.06-1</f>
        <v>20.420479999999998</v>
      </c>
      <c r="E25" s="14"/>
      <c r="F25" s="14">
        <v>12</v>
      </c>
      <c r="G25" s="39">
        <v>35</v>
      </c>
      <c r="H25" s="50"/>
      <c r="I25" s="50">
        <f>SUM(D25*F25)</f>
        <v>245.04575999999997</v>
      </c>
      <c r="J25" s="50">
        <f>SUM(G25*D25)</f>
        <v>714.7167999999999</v>
      </c>
      <c r="K25" s="50">
        <f>SUM(H25:J25)</f>
        <v>959.7625599999999</v>
      </c>
      <c r="L25" s="51" t="s">
        <v>48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</row>
    <row r="26" spans="1:24" s="2" customFormat="1" ht="45" customHeight="1">
      <c r="A26" s="14">
        <v>6</v>
      </c>
      <c r="B26" s="14" t="s">
        <v>49</v>
      </c>
      <c r="C26" s="14" t="s">
        <v>27</v>
      </c>
      <c r="D26" s="39">
        <f>2.22*1.99*1.06</f>
        <v>4.682868000000001</v>
      </c>
      <c r="E26" s="14"/>
      <c r="F26" s="14">
        <v>18</v>
      </c>
      <c r="G26" s="14">
        <v>30</v>
      </c>
      <c r="H26" s="50"/>
      <c r="I26" s="50">
        <f>SUM(D26*F26)</f>
        <v>84.29162400000001</v>
      </c>
      <c r="J26" s="50">
        <f>SUM(G26*D26)</f>
        <v>140.48604000000003</v>
      </c>
      <c r="K26" s="50">
        <f>SUM(H26:J26)</f>
        <v>224.77766400000004</v>
      </c>
      <c r="L26" s="51" t="s">
        <v>55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7" spans="1:24" ht="14.25">
      <c r="A27" s="14"/>
      <c r="B27" s="49" t="s">
        <v>36</v>
      </c>
      <c r="C27" s="14"/>
      <c r="D27" s="14"/>
      <c r="E27" s="14"/>
      <c r="F27" s="14"/>
      <c r="G27" s="14"/>
      <c r="H27" s="52">
        <f>SUM(H22:H26)</f>
        <v>809.6821</v>
      </c>
      <c r="I27" s="52">
        <f>SUM(I22:I26)</f>
        <v>329.337384</v>
      </c>
      <c r="J27" s="52">
        <f>SUM(J22:J26)</f>
        <v>1373.37009</v>
      </c>
      <c r="K27" s="52">
        <f>SUM(K22:K26)</f>
        <v>2512.389574</v>
      </c>
      <c r="L27" s="49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ht="14.25">
      <c r="A28" s="49" t="s">
        <v>56</v>
      </c>
      <c r="B28" s="58" t="s">
        <v>57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3" customFormat="1" ht="14.25">
      <c r="A29" s="14">
        <v>1</v>
      </c>
      <c r="B29" s="14" t="s">
        <v>58</v>
      </c>
      <c r="C29" s="14" t="s">
        <v>59</v>
      </c>
      <c r="D29" s="14">
        <v>1.9</v>
      </c>
      <c r="E29" s="14">
        <v>380</v>
      </c>
      <c r="F29" s="14">
        <v>30</v>
      </c>
      <c r="G29" s="14">
        <v>30</v>
      </c>
      <c r="H29" s="50">
        <f>SUM(E29*D29)</f>
        <v>722</v>
      </c>
      <c r="I29" s="50">
        <f>SUM(D29*F29)</f>
        <v>57</v>
      </c>
      <c r="J29" s="50">
        <f>SUM(G29*D29)</f>
        <v>57</v>
      </c>
      <c r="K29" s="50">
        <f>SUM(H29:J29)</f>
        <v>836</v>
      </c>
      <c r="L29" s="53" t="s">
        <v>60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s="3" customFormat="1" ht="14.25">
      <c r="A30" s="14">
        <v>2</v>
      </c>
      <c r="B30" s="14" t="s">
        <v>61</v>
      </c>
      <c r="C30" s="14" t="s">
        <v>27</v>
      </c>
      <c r="D30" s="39">
        <f>3.6*4*1.05</f>
        <v>15.120000000000001</v>
      </c>
      <c r="E30" s="14">
        <v>55</v>
      </c>
      <c r="F30" s="14">
        <v>20</v>
      </c>
      <c r="G30" s="14">
        <v>40</v>
      </c>
      <c r="H30" s="50">
        <f>SUM(E30*D30)</f>
        <v>831.6</v>
      </c>
      <c r="I30" s="50">
        <f>SUM(D30*F30)</f>
        <v>302.40000000000003</v>
      </c>
      <c r="J30" s="50">
        <f>SUM(G30*D30)</f>
        <v>604.8000000000001</v>
      </c>
      <c r="K30" s="50">
        <f>SUM(H30:J30)</f>
        <v>1738.8000000000002</v>
      </c>
      <c r="L30" s="14" t="s">
        <v>62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28.5" customHeight="1">
      <c r="A31" s="14">
        <v>3</v>
      </c>
      <c r="B31" s="14" t="s">
        <v>34</v>
      </c>
      <c r="C31" s="14" t="s">
        <v>27</v>
      </c>
      <c r="D31" s="39">
        <f>7.6*2*2.65*1.05+3.6*4.01*1.05-3</f>
        <v>54.4518</v>
      </c>
      <c r="E31" s="14">
        <v>10</v>
      </c>
      <c r="F31" s="14">
        <v>3</v>
      </c>
      <c r="G31" s="14">
        <v>12</v>
      </c>
      <c r="H31" s="50">
        <f>SUM(E31*D31)</f>
        <v>544.518</v>
      </c>
      <c r="I31" s="50">
        <f>SUM(D31*F31)</f>
        <v>163.3554</v>
      </c>
      <c r="J31" s="50">
        <f>SUM(G31*D31)</f>
        <v>653.4216</v>
      </c>
      <c r="K31" s="50">
        <f>SUM(H31:J31)</f>
        <v>1361.295</v>
      </c>
      <c r="L31" s="51" t="s">
        <v>63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24" ht="14.25">
      <c r="A32" s="14"/>
      <c r="B32" s="49" t="s">
        <v>36</v>
      </c>
      <c r="C32" s="14"/>
      <c r="D32" s="14"/>
      <c r="E32" s="14"/>
      <c r="F32" s="14"/>
      <c r="G32" s="14"/>
      <c r="H32" s="52">
        <f>SUM(H29:H31)</f>
        <v>2098.118</v>
      </c>
      <c r="I32" s="52">
        <f>SUM(I29:I31)</f>
        <v>522.7554</v>
      </c>
      <c r="J32" s="52">
        <f>SUM(J29:J31)</f>
        <v>1315.2216</v>
      </c>
      <c r="K32" s="52">
        <f>SUM(K29:K31)</f>
        <v>3936.0950000000003</v>
      </c>
      <c r="L32" s="53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4.25">
      <c r="A33" s="49" t="s">
        <v>64</v>
      </c>
      <c r="B33" s="58" t="s">
        <v>65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3" customFormat="1" ht="14.25">
      <c r="A34" s="14">
        <v>1</v>
      </c>
      <c r="B34" s="14" t="s">
        <v>66</v>
      </c>
      <c r="C34" s="14" t="s">
        <v>59</v>
      </c>
      <c r="D34" s="14">
        <v>1.75</v>
      </c>
      <c r="E34" s="14">
        <v>160</v>
      </c>
      <c r="F34" s="14">
        <v>10</v>
      </c>
      <c r="G34" s="14">
        <v>30</v>
      </c>
      <c r="H34" s="50">
        <f>SUM(E34*D34)</f>
        <v>280</v>
      </c>
      <c r="I34" s="50">
        <f>SUM(D34*F34)</f>
        <v>17.5</v>
      </c>
      <c r="J34" s="50">
        <f>SUM(G34*D34)</f>
        <v>52.5</v>
      </c>
      <c r="K34" s="50">
        <f>SUM(H34:J34)</f>
        <v>350</v>
      </c>
      <c r="L34" s="53" t="s">
        <v>60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s="3" customFormat="1" ht="14.25">
      <c r="A35" s="14">
        <v>2</v>
      </c>
      <c r="B35" s="14" t="s">
        <v>61</v>
      </c>
      <c r="C35" s="14" t="s">
        <v>27</v>
      </c>
      <c r="D35" s="39">
        <f>2.8*3.66*1.05</f>
        <v>10.7604</v>
      </c>
      <c r="E35" s="14">
        <v>55</v>
      </c>
      <c r="F35" s="14">
        <v>20</v>
      </c>
      <c r="G35" s="14">
        <v>40</v>
      </c>
      <c r="H35" s="54">
        <f>SUM(E35*D35)</f>
        <v>591.822</v>
      </c>
      <c r="I35" s="54">
        <f>SUM(D35*F35)</f>
        <v>215.20800000000003</v>
      </c>
      <c r="J35" s="54">
        <f>SUM(G35*D35)</f>
        <v>430.41600000000005</v>
      </c>
      <c r="K35" s="54">
        <f>SUM(I35:J35,H35)</f>
        <v>1237.446</v>
      </c>
      <c r="L35" s="14" t="s">
        <v>62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27.75" customHeight="1">
      <c r="A36" s="14">
        <v>3</v>
      </c>
      <c r="B36" s="14" t="s">
        <v>34</v>
      </c>
      <c r="C36" s="14" t="s">
        <v>27</v>
      </c>
      <c r="D36" s="39">
        <f>6.44*2*2.65*1.05+2.8*3.66</f>
        <v>46.0866</v>
      </c>
      <c r="E36" s="14">
        <v>10</v>
      </c>
      <c r="F36" s="14">
        <v>3</v>
      </c>
      <c r="G36" s="14">
        <v>12</v>
      </c>
      <c r="H36" s="50">
        <f>SUM(E36*D36)</f>
        <v>460.866</v>
      </c>
      <c r="I36" s="50">
        <f>SUM(D36*F36)</f>
        <v>138.25979999999998</v>
      </c>
      <c r="J36" s="50">
        <f>SUM(G36*D36)</f>
        <v>553.0391999999999</v>
      </c>
      <c r="K36" s="50">
        <f>SUM(H36:J36)</f>
        <v>1152.165</v>
      </c>
      <c r="L36" s="51" t="s">
        <v>35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1:24" ht="14.25">
      <c r="A37" s="14"/>
      <c r="B37" s="49" t="s">
        <v>36</v>
      </c>
      <c r="C37" s="14"/>
      <c r="D37" s="14"/>
      <c r="E37" s="14"/>
      <c r="F37" s="14"/>
      <c r="G37" s="14"/>
      <c r="H37" s="52">
        <f>SUM(H34:H36)</f>
        <v>1332.688</v>
      </c>
      <c r="I37" s="52">
        <f>SUM(I34:I36)</f>
        <v>370.9678</v>
      </c>
      <c r="J37" s="52">
        <f>SUM(J34:J36)</f>
        <v>1035.9551999999999</v>
      </c>
      <c r="K37" s="52">
        <f>SUM(K34:K36)</f>
        <v>2739.611</v>
      </c>
      <c r="L37" s="53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4.25">
      <c r="A38" s="22" t="s">
        <v>67</v>
      </c>
      <c r="B38" s="60" t="s">
        <v>68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45" customHeight="1">
      <c r="A39" s="20">
        <v>1</v>
      </c>
      <c r="B39" s="20" t="s">
        <v>69</v>
      </c>
      <c r="C39" s="20" t="s">
        <v>27</v>
      </c>
      <c r="D39" s="25">
        <f>3.66*1.58*1.06+2.7*1.51*1.06</f>
        <v>10.451388000000001</v>
      </c>
      <c r="E39" s="20"/>
      <c r="F39" s="20">
        <v>18</v>
      </c>
      <c r="G39" s="20">
        <v>30</v>
      </c>
      <c r="H39" s="24"/>
      <c r="I39" s="24">
        <f>SUM(D39*F39)</f>
        <v>188.12498400000004</v>
      </c>
      <c r="J39" s="24">
        <f>SUM(G39*D39)</f>
        <v>313.54164000000003</v>
      </c>
      <c r="K39" s="24">
        <f>SUM(I39:J39,H39)</f>
        <v>501.66662400000007</v>
      </c>
      <c r="L39" s="26" t="s">
        <v>30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1:24" ht="45" customHeight="1">
      <c r="A40" s="20">
        <v>2</v>
      </c>
      <c r="B40" s="20" t="s">
        <v>70</v>
      </c>
      <c r="C40" s="20" t="s">
        <v>27</v>
      </c>
      <c r="D40" s="25">
        <f>(1.58+3.66+2.7+1.51)*2*1.9*1.06</f>
        <v>38.064600000000006</v>
      </c>
      <c r="E40" s="20"/>
      <c r="F40" s="20">
        <v>12</v>
      </c>
      <c r="G40" s="20">
        <v>35</v>
      </c>
      <c r="H40" s="24"/>
      <c r="I40" s="24">
        <f>SUM(D40*F40)</f>
        <v>456.77520000000004</v>
      </c>
      <c r="J40" s="24">
        <f>SUM(G40*D40)</f>
        <v>1332.2610000000002</v>
      </c>
      <c r="K40" s="24">
        <f>SUM(I40:J40,H40)</f>
        <v>1789.0362000000002</v>
      </c>
      <c r="L40" s="26" t="s">
        <v>48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1:24" ht="28.5" customHeight="1">
      <c r="A41" s="20">
        <v>3</v>
      </c>
      <c r="B41" s="20" t="s">
        <v>34</v>
      </c>
      <c r="C41" s="20" t="s">
        <v>27</v>
      </c>
      <c r="D41" s="25">
        <v>14</v>
      </c>
      <c r="E41" s="20">
        <v>10</v>
      </c>
      <c r="F41" s="20">
        <v>3</v>
      </c>
      <c r="G41" s="20">
        <v>12</v>
      </c>
      <c r="H41" s="24">
        <f>SUM(E41*D41)</f>
        <v>140</v>
      </c>
      <c r="I41" s="24">
        <f>SUM(D41*F41)</f>
        <v>42</v>
      </c>
      <c r="J41" s="24">
        <f>SUM(G41*D41)</f>
        <v>168</v>
      </c>
      <c r="K41" s="24">
        <f>SUM(I41:J41,H41)</f>
        <v>350</v>
      </c>
      <c r="L41" s="51" t="s">
        <v>71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1:24" ht="14.25">
      <c r="A42" s="20">
        <v>4</v>
      </c>
      <c r="B42" s="20" t="s">
        <v>72</v>
      </c>
      <c r="C42" s="20" t="s">
        <v>32</v>
      </c>
      <c r="D42" s="25">
        <v>2</v>
      </c>
      <c r="E42" s="20">
        <v>90</v>
      </c>
      <c r="F42" s="20">
        <v>10</v>
      </c>
      <c r="G42" s="20">
        <v>50</v>
      </c>
      <c r="H42" s="24">
        <f>SUM(E42*D42)</f>
        <v>180</v>
      </c>
      <c r="I42" s="24">
        <f>SUM(F42*D42)</f>
        <v>20</v>
      </c>
      <c r="J42" s="24">
        <f>SUM(G42*D42)</f>
        <v>100</v>
      </c>
      <c r="K42" s="21">
        <f>SUM(I42:J42,H42)</f>
        <v>300</v>
      </c>
      <c r="L42" s="20" t="s">
        <v>73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ht="14.25">
      <c r="A43" s="20"/>
      <c r="B43" s="22" t="s">
        <v>36</v>
      </c>
      <c r="C43" s="20"/>
      <c r="D43" s="20"/>
      <c r="E43" s="20"/>
      <c r="F43" s="20"/>
      <c r="G43" s="20"/>
      <c r="H43" s="27">
        <f>SUM(H39:H42)</f>
        <v>320</v>
      </c>
      <c r="I43" s="27">
        <f>SUM(I39:I42)</f>
        <v>706.9001840000001</v>
      </c>
      <c r="J43" s="27">
        <f>SUM(J39:J42)</f>
        <v>1913.8026400000003</v>
      </c>
      <c r="K43" s="24">
        <f>SUM(I43:J43,H43)</f>
        <v>2940.7028240000004</v>
      </c>
      <c r="L43" s="22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4" ht="14.25">
      <c r="A44" s="22" t="s">
        <v>74</v>
      </c>
      <c r="B44" s="60" t="s">
        <v>75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>
      <c r="A45" s="20">
        <v>1</v>
      </c>
      <c r="B45" s="20" t="s">
        <v>76</v>
      </c>
      <c r="C45" s="20" t="s">
        <v>59</v>
      </c>
      <c r="D45" s="25">
        <v>58</v>
      </c>
      <c r="E45" s="20">
        <v>25</v>
      </c>
      <c r="F45" s="20"/>
      <c r="G45" s="20">
        <v>10</v>
      </c>
      <c r="H45" s="24">
        <f aca="true" t="shared" si="0" ref="H45:H52">SUM(E45*D45)</f>
        <v>1450</v>
      </c>
      <c r="I45" s="24"/>
      <c r="J45" s="24">
        <f aca="true" t="shared" si="1" ref="J45:J59">SUM(G45*D45)</f>
        <v>580</v>
      </c>
      <c r="K45" s="24">
        <f aca="true" t="shared" si="2" ref="K45:K59">SUM(I45:J45,H45)</f>
        <v>2030</v>
      </c>
      <c r="L45" s="20" t="s">
        <v>77</v>
      </c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1:24" ht="14.25">
      <c r="A46" s="20">
        <v>2</v>
      </c>
      <c r="B46" s="20" t="s">
        <v>78</v>
      </c>
      <c r="C46" s="20" t="s">
        <v>59</v>
      </c>
      <c r="D46" s="25">
        <v>270</v>
      </c>
      <c r="E46" s="20">
        <v>2</v>
      </c>
      <c r="F46" s="20"/>
      <c r="G46" s="20">
        <v>1.5</v>
      </c>
      <c r="H46" s="24">
        <f t="shared" si="0"/>
        <v>540</v>
      </c>
      <c r="I46" s="24"/>
      <c r="J46" s="24">
        <f t="shared" si="1"/>
        <v>405</v>
      </c>
      <c r="K46" s="24">
        <f t="shared" si="2"/>
        <v>945</v>
      </c>
      <c r="L46" s="20" t="s">
        <v>79</v>
      </c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ht="14.25">
      <c r="A47" s="20">
        <v>3</v>
      </c>
      <c r="B47" s="20" t="s">
        <v>80</v>
      </c>
      <c r="C47" s="20" t="s">
        <v>59</v>
      </c>
      <c r="D47" s="25">
        <v>270</v>
      </c>
      <c r="E47" s="20">
        <v>3</v>
      </c>
      <c r="F47" s="20"/>
      <c r="G47" s="20">
        <v>1.5</v>
      </c>
      <c r="H47" s="24">
        <f t="shared" si="0"/>
        <v>810</v>
      </c>
      <c r="I47" s="24"/>
      <c r="J47" s="24">
        <f t="shared" si="1"/>
        <v>405</v>
      </c>
      <c r="K47" s="24">
        <f t="shared" si="2"/>
        <v>1215</v>
      </c>
      <c r="L47" s="20" t="s">
        <v>79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1:24" ht="14.25">
      <c r="A48" s="20">
        <v>4</v>
      </c>
      <c r="B48" s="20" t="s">
        <v>81</v>
      </c>
      <c r="C48" s="20" t="s">
        <v>59</v>
      </c>
      <c r="D48" s="25">
        <v>65</v>
      </c>
      <c r="E48" s="20">
        <v>0.7</v>
      </c>
      <c r="F48" s="20"/>
      <c r="G48" s="20">
        <v>1.5</v>
      </c>
      <c r="H48" s="24">
        <f t="shared" si="0"/>
        <v>45.5</v>
      </c>
      <c r="I48" s="24"/>
      <c r="J48" s="24">
        <f t="shared" si="1"/>
        <v>97.5</v>
      </c>
      <c r="K48" s="24">
        <f t="shared" si="2"/>
        <v>143</v>
      </c>
      <c r="L48" s="20" t="s">
        <v>82</v>
      </c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1:24" ht="14.25">
      <c r="A49" s="20">
        <v>5</v>
      </c>
      <c r="B49" s="20" t="s">
        <v>83</v>
      </c>
      <c r="C49" s="20" t="s">
        <v>59</v>
      </c>
      <c r="D49" s="25">
        <v>65</v>
      </c>
      <c r="E49" s="20">
        <v>2.5</v>
      </c>
      <c r="F49" s="20"/>
      <c r="G49" s="20">
        <v>1.5</v>
      </c>
      <c r="H49" s="24">
        <f t="shared" si="0"/>
        <v>162.5</v>
      </c>
      <c r="I49" s="24"/>
      <c r="J49" s="24">
        <f t="shared" si="1"/>
        <v>97.5</v>
      </c>
      <c r="K49" s="24">
        <f t="shared" si="2"/>
        <v>260</v>
      </c>
      <c r="L49" s="33" t="s">
        <v>84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4.25">
      <c r="A50" s="20">
        <v>6</v>
      </c>
      <c r="B50" s="20" t="s">
        <v>85</v>
      </c>
      <c r="C50" s="20" t="s">
        <v>59</v>
      </c>
      <c r="D50" s="25">
        <v>65</v>
      </c>
      <c r="E50" s="20">
        <v>1</v>
      </c>
      <c r="F50" s="20"/>
      <c r="G50" s="20">
        <v>1.5</v>
      </c>
      <c r="H50" s="24">
        <f t="shared" si="0"/>
        <v>65</v>
      </c>
      <c r="I50" s="24"/>
      <c r="J50" s="24">
        <f t="shared" si="1"/>
        <v>97.5</v>
      </c>
      <c r="K50" s="24">
        <f t="shared" si="2"/>
        <v>162.5</v>
      </c>
      <c r="L50" s="33" t="s">
        <v>86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ht="14.25">
      <c r="A51" s="20">
        <v>7</v>
      </c>
      <c r="B51" s="20" t="s">
        <v>87</v>
      </c>
      <c r="C51" s="20" t="s">
        <v>59</v>
      </c>
      <c r="D51" s="25">
        <v>70</v>
      </c>
      <c r="E51" s="20">
        <v>1</v>
      </c>
      <c r="F51" s="20"/>
      <c r="G51" s="20">
        <v>2</v>
      </c>
      <c r="H51" s="24">
        <f t="shared" si="0"/>
        <v>70</v>
      </c>
      <c r="I51" s="24"/>
      <c r="J51" s="24">
        <f t="shared" si="1"/>
        <v>140</v>
      </c>
      <c r="K51" s="24">
        <f t="shared" si="2"/>
        <v>210</v>
      </c>
      <c r="L51" s="20" t="s">
        <v>88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1:24" s="3" customFormat="1" ht="14.25">
      <c r="A52" s="20">
        <v>8</v>
      </c>
      <c r="B52" s="20" t="s">
        <v>89</v>
      </c>
      <c r="C52" s="20" t="s">
        <v>90</v>
      </c>
      <c r="D52" s="25">
        <v>20</v>
      </c>
      <c r="E52" s="20">
        <v>1</v>
      </c>
      <c r="F52" s="20"/>
      <c r="G52" s="20">
        <v>3</v>
      </c>
      <c r="H52" s="24">
        <f t="shared" si="0"/>
        <v>20</v>
      </c>
      <c r="I52" s="24"/>
      <c r="J52" s="24">
        <f t="shared" si="1"/>
        <v>60</v>
      </c>
      <c r="K52" s="24">
        <f t="shared" si="2"/>
        <v>80</v>
      </c>
      <c r="L52" s="20" t="s">
        <v>91</v>
      </c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spans="1:24" s="3" customFormat="1" ht="14.25">
      <c r="A53" s="20">
        <v>9</v>
      </c>
      <c r="B53" s="20" t="s">
        <v>92</v>
      </c>
      <c r="C53" s="20" t="s">
        <v>90</v>
      </c>
      <c r="D53" s="25">
        <v>60</v>
      </c>
      <c r="E53" s="20"/>
      <c r="F53" s="20"/>
      <c r="G53" s="20">
        <v>5</v>
      </c>
      <c r="H53" s="24"/>
      <c r="I53" s="24"/>
      <c r="J53" s="24">
        <f t="shared" si="1"/>
        <v>300</v>
      </c>
      <c r="K53" s="24">
        <f t="shared" si="2"/>
        <v>300</v>
      </c>
      <c r="L53" s="20" t="s">
        <v>93</v>
      </c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1:24" s="3" customFormat="1" ht="14.25">
      <c r="A54" s="20">
        <v>10</v>
      </c>
      <c r="B54" s="20" t="s">
        <v>94</v>
      </c>
      <c r="C54" s="20" t="s">
        <v>32</v>
      </c>
      <c r="D54" s="25">
        <v>22</v>
      </c>
      <c r="E54" s="20"/>
      <c r="F54" s="20"/>
      <c r="G54" s="20">
        <v>10</v>
      </c>
      <c r="H54" s="24"/>
      <c r="I54" s="24"/>
      <c r="J54" s="24">
        <f t="shared" si="1"/>
        <v>220</v>
      </c>
      <c r="K54" s="24">
        <f t="shared" si="2"/>
        <v>220</v>
      </c>
      <c r="L54" s="33" t="s">
        <v>95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s="3" customFormat="1" ht="14.25">
      <c r="A55" s="20">
        <v>11</v>
      </c>
      <c r="B55" s="20" t="s">
        <v>94</v>
      </c>
      <c r="C55" s="20" t="s">
        <v>32</v>
      </c>
      <c r="D55" s="25">
        <v>3</v>
      </c>
      <c r="E55" s="20"/>
      <c r="F55" s="20"/>
      <c r="G55" s="20">
        <v>20</v>
      </c>
      <c r="H55" s="24"/>
      <c r="I55" s="24"/>
      <c r="J55" s="24">
        <f t="shared" si="1"/>
        <v>60</v>
      </c>
      <c r="K55" s="24">
        <f t="shared" si="2"/>
        <v>60</v>
      </c>
      <c r="L55" s="33" t="s">
        <v>96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1:24" s="3" customFormat="1" ht="14.25">
      <c r="A56" s="20">
        <v>12</v>
      </c>
      <c r="B56" s="20" t="s">
        <v>94</v>
      </c>
      <c r="C56" s="20" t="s">
        <v>32</v>
      </c>
      <c r="D56" s="25">
        <v>4</v>
      </c>
      <c r="E56" s="20"/>
      <c r="F56" s="20"/>
      <c r="G56" s="20">
        <v>80</v>
      </c>
      <c r="H56" s="24"/>
      <c r="I56" s="24"/>
      <c r="J56" s="24">
        <f t="shared" si="1"/>
        <v>320</v>
      </c>
      <c r="K56" s="24">
        <f t="shared" si="2"/>
        <v>320</v>
      </c>
      <c r="L56" s="33" t="s">
        <v>97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s="3" customFormat="1" ht="14.25">
      <c r="A57" s="20">
        <v>13</v>
      </c>
      <c r="B57" s="20" t="s">
        <v>98</v>
      </c>
      <c r="C57" s="20" t="s">
        <v>32</v>
      </c>
      <c r="D57" s="25">
        <v>1</v>
      </c>
      <c r="E57" s="20"/>
      <c r="F57" s="20"/>
      <c r="G57" s="20">
        <v>100</v>
      </c>
      <c r="H57" s="24"/>
      <c r="I57" s="24"/>
      <c r="J57" s="24">
        <f t="shared" si="1"/>
        <v>100</v>
      </c>
      <c r="K57" s="24">
        <f t="shared" si="2"/>
        <v>100</v>
      </c>
      <c r="L57" s="33" t="s">
        <v>99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s="3" customFormat="1" ht="14.25">
      <c r="A58" s="20">
        <v>14</v>
      </c>
      <c r="B58" s="20" t="s">
        <v>100</v>
      </c>
      <c r="C58" s="20" t="s">
        <v>32</v>
      </c>
      <c r="D58" s="25">
        <v>1</v>
      </c>
      <c r="E58" s="20"/>
      <c r="F58" s="20"/>
      <c r="G58" s="20">
        <v>200</v>
      </c>
      <c r="H58" s="24"/>
      <c r="I58" s="24"/>
      <c r="J58" s="24">
        <f t="shared" si="1"/>
        <v>200</v>
      </c>
      <c r="K58" s="24">
        <f t="shared" si="2"/>
        <v>200</v>
      </c>
      <c r="L58" s="33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ht="14.25">
      <c r="A59" s="20">
        <v>15</v>
      </c>
      <c r="B59" s="20" t="s">
        <v>101</v>
      </c>
      <c r="C59" s="20" t="s">
        <v>59</v>
      </c>
      <c r="D59" s="25">
        <v>40</v>
      </c>
      <c r="E59" s="20"/>
      <c r="F59" s="20"/>
      <c r="G59" s="20">
        <v>12</v>
      </c>
      <c r="H59" s="24"/>
      <c r="I59" s="24"/>
      <c r="J59" s="24">
        <f t="shared" si="1"/>
        <v>480</v>
      </c>
      <c r="K59" s="24">
        <f t="shared" si="2"/>
        <v>480</v>
      </c>
      <c r="L59" s="20" t="s">
        <v>102</v>
      </c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4" ht="14.25">
      <c r="A60" s="22"/>
      <c r="B60" s="22" t="s">
        <v>36</v>
      </c>
      <c r="C60" s="20"/>
      <c r="D60" s="25"/>
      <c r="E60" s="20"/>
      <c r="F60" s="20"/>
      <c r="G60" s="20"/>
      <c r="H60" s="27">
        <f>SUM(H45:H59)</f>
        <v>3163</v>
      </c>
      <c r="I60" s="27">
        <f>SUM(I45:I59)</f>
        <v>0</v>
      </c>
      <c r="J60" s="27">
        <f>SUM(J45:J59)</f>
        <v>3562.5</v>
      </c>
      <c r="K60" s="27">
        <f>SUM(K45:K59)</f>
        <v>6725.5</v>
      </c>
      <c r="L60" s="22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24" s="4" customFormat="1" ht="14.25">
      <c r="A61" s="22"/>
      <c r="B61" s="22" t="s">
        <v>103</v>
      </c>
      <c r="C61" s="20"/>
      <c r="D61" s="25"/>
      <c r="E61" s="20"/>
      <c r="F61" s="20"/>
      <c r="G61" s="20"/>
      <c r="H61" s="32">
        <f>H60+H43+H27+H20+H13+H37+H32</f>
        <v>10779.49798</v>
      </c>
      <c r="I61" s="32">
        <f>I60+I43+I27+I20+I13+I37+I32</f>
        <v>3706.595326</v>
      </c>
      <c r="J61" s="32">
        <f>J60+J43+J27+J20+J13+J37+J32</f>
        <v>13998.620036000002</v>
      </c>
      <c r="K61" s="32">
        <f>K60+K43+K27+K20+K13+K37+K32</f>
        <v>28484.713342000003</v>
      </c>
      <c r="L61" s="20" t="s">
        <v>103</v>
      </c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</row>
    <row r="62" spans="1:24" s="5" customFormat="1" ht="14.25">
      <c r="A62" s="22"/>
      <c r="B62" s="22" t="s">
        <v>104</v>
      </c>
      <c r="C62" s="62">
        <v>0.08</v>
      </c>
      <c r="D62" s="63"/>
      <c r="E62" s="20"/>
      <c r="F62" s="20"/>
      <c r="G62" s="20"/>
      <c r="H62" s="21"/>
      <c r="I62" s="21"/>
      <c r="J62" s="27"/>
      <c r="K62" s="27">
        <f>K61*0.08</f>
        <v>2278.7770673600003</v>
      </c>
      <c r="L62" s="20" t="s">
        <v>105</v>
      </c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1:24" s="5" customFormat="1" ht="14.25">
      <c r="A63" s="22"/>
      <c r="B63" s="22" t="s">
        <v>106</v>
      </c>
      <c r="C63" s="62">
        <v>0.17</v>
      </c>
      <c r="D63" s="63"/>
      <c r="E63" s="20"/>
      <c r="F63" s="20"/>
      <c r="G63" s="20"/>
      <c r="H63" s="21"/>
      <c r="I63" s="21"/>
      <c r="J63" s="21"/>
      <c r="K63" s="27">
        <f>K61*0.17</f>
        <v>4842.401268140001</v>
      </c>
      <c r="L63" s="20" t="s">
        <v>107</v>
      </c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1:24" s="5" customFormat="1" ht="14.25">
      <c r="A64" s="22"/>
      <c r="B64" s="22" t="s">
        <v>108</v>
      </c>
      <c r="C64" s="62"/>
      <c r="D64" s="62"/>
      <c r="E64" s="62"/>
      <c r="F64" s="62"/>
      <c r="G64" s="62"/>
      <c r="H64" s="62"/>
      <c r="I64" s="62"/>
      <c r="J64" s="62"/>
      <c r="K64" s="64"/>
      <c r="L64" s="62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1:24" ht="16.5" customHeight="1">
      <c r="A65" s="20">
        <v>1</v>
      </c>
      <c r="B65" s="20" t="s">
        <v>109</v>
      </c>
      <c r="C65" s="20" t="s">
        <v>32</v>
      </c>
      <c r="D65" s="13">
        <v>1</v>
      </c>
      <c r="E65" s="20"/>
      <c r="F65" s="20"/>
      <c r="G65" s="20">
        <v>550</v>
      </c>
      <c r="H65" s="24"/>
      <c r="I65" s="24"/>
      <c r="J65" s="24">
        <f>SUM(G65*D65)</f>
        <v>550</v>
      </c>
      <c r="K65" s="24">
        <f>SUM(I65:J65,H65)</f>
        <v>550</v>
      </c>
      <c r="L65" s="2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1:24" ht="16.5" customHeight="1">
      <c r="A66" s="20">
        <v>2</v>
      </c>
      <c r="B66" s="20" t="s">
        <v>110</v>
      </c>
      <c r="C66" s="20" t="s">
        <v>32</v>
      </c>
      <c r="D66" s="13">
        <v>1</v>
      </c>
      <c r="E66" s="20"/>
      <c r="F66" s="20">
        <v>70</v>
      </c>
      <c r="G66" s="20">
        <v>300</v>
      </c>
      <c r="H66" s="24"/>
      <c r="I66" s="24">
        <f>SUM(D66*F66)</f>
        <v>70</v>
      </c>
      <c r="J66" s="24">
        <f>SUM(G66*D66)</f>
        <v>300</v>
      </c>
      <c r="K66" s="24">
        <f>SUM(I66:J66,H66)</f>
        <v>370</v>
      </c>
      <c r="L66" s="20" t="s">
        <v>111</v>
      </c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</row>
    <row r="67" spans="1:24" s="3" customFormat="1" ht="16.5" customHeight="1">
      <c r="A67" s="20">
        <v>3</v>
      </c>
      <c r="B67" s="20" t="s">
        <v>112</v>
      </c>
      <c r="C67" s="20" t="s">
        <v>32</v>
      </c>
      <c r="D67" s="25">
        <v>1</v>
      </c>
      <c r="E67" s="20">
        <v>800</v>
      </c>
      <c r="F67" s="20"/>
      <c r="G67" s="20"/>
      <c r="H67" s="24">
        <f>SUM(E67*D67)</f>
        <v>800</v>
      </c>
      <c r="I67" s="24">
        <f>SUM(D67*F67)</f>
        <v>0</v>
      </c>
      <c r="J67" s="24"/>
      <c r="K67" s="24">
        <f>SUM(I67:J67,H67)</f>
        <v>800</v>
      </c>
      <c r="L67" s="2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1:24" ht="16.5" customHeight="1">
      <c r="A68" s="20">
        <v>4</v>
      </c>
      <c r="B68" s="20" t="s">
        <v>113</v>
      </c>
      <c r="C68" s="20" t="s">
        <v>114</v>
      </c>
      <c r="D68" s="13">
        <v>10</v>
      </c>
      <c r="E68" s="20">
        <v>20</v>
      </c>
      <c r="F68" s="20"/>
      <c r="G68" s="20"/>
      <c r="H68" s="24">
        <f>SUM(E68*D68)</f>
        <v>200</v>
      </c>
      <c r="I68" s="24">
        <f>SUM(D68*F68)</f>
        <v>0</v>
      </c>
      <c r="J68" s="24"/>
      <c r="K68" s="24">
        <f>SUM(I68:J68,H68)</f>
        <v>200</v>
      </c>
      <c r="L68" s="20" t="s">
        <v>115</v>
      </c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1:24" ht="14.25">
      <c r="A69" s="22"/>
      <c r="B69" s="22" t="s">
        <v>36</v>
      </c>
      <c r="C69" s="20"/>
      <c r="D69" s="25"/>
      <c r="E69" s="20"/>
      <c r="F69" s="20"/>
      <c r="G69" s="20"/>
      <c r="H69" s="27">
        <f>SUM(H65:H68)</f>
        <v>1000</v>
      </c>
      <c r="I69" s="27">
        <f>SUM(I65:I68)</f>
        <v>70</v>
      </c>
      <c r="J69" s="27">
        <f>SUM(J65:J68)</f>
        <v>850</v>
      </c>
      <c r="K69" s="27">
        <f>SUM(K65:K68)</f>
        <v>1920</v>
      </c>
      <c r="L69" s="22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1:24" ht="16.5" customHeight="1">
      <c r="A70" s="22"/>
      <c r="B70" s="22" t="s">
        <v>116</v>
      </c>
      <c r="C70" s="20"/>
      <c r="D70" s="25"/>
      <c r="E70" s="20"/>
      <c r="F70" s="20"/>
      <c r="G70" s="20"/>
      <c r="H70" s="27"/>
      <c r="I70" s="27"/>
      <c r="J70" s="27"/>
      <c r="K70" s="27">
        <f>K61+K69+K62+K63</f>
        <v>37525.8916775</v>
      </c>
      <c r="L70" s="30" t="s">
        <v>117</v>
      </c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24" ht="14.25">
      <c r="A71" s="20">
        <v>1</v>
      </c>
      <c r="B71" s="22" t="s">
        <v>118</v>
      </c>
      <c r="C71" s="62">
        <v>0.0341</v>
      </c>
      <c r="D71" s="61"/>
      <c r="E71" s="20"/>
      <c r="F71" s="20"/>
      <c r="G71" s="20"/>
      <c r="H71" s="21"/>
      <c r="I71" s="21"/>
      <c r="J71" s="21"/>
      <c r="K71" s="27">
        <f>K70*0.0341</f>
        <v>1279.63290620275</v>
      </c>
      <c r="L71" s="22" t="s">
        <v>119</v>
      </c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1:24" ht="14.25">
      <c r="A72" s="20">
        <v>2</v>
      </c>
      <c r="B72" s="22" t="s">
        <v>120</v>
      </c>
      <c r="C72" s="22"/>
      <c r="D72" s="31"/>
      <c r="E72" s="22"/>
      <c r="F72" s="22"/>
      <c r="G72" s="22"/>
      <c r="H72" s="27"/>
      <c r="I72" s="27"/>
      <c r="J72" s="27"/>
      <c r="K72" s="27">
        <f>K70+K71</f>
        <v>38805.524583702754</v>
      </c>
      <c r="L72" s="22" t="s">
        <v>121</v>
      </c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1:24" ht="14.2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1:12" ht="14.25">
      <c r="A74" s="66" t="s">
        <v>122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24" ht="14.25">
      <c r="A75" s="67" t="s">
        <v>123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ht="14.25">
      <c r="A76" s="71" t="s">
        <v>124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4.25">
      <c r="A77" s="71" t="s">
        <v>125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4.25">
      <c r="A78" s="71" t="s">
        <v>126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4.25" customHeight="1">
      <c r="A79" s="71" t="s">
        <v>127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4.25">
      <c r="A80" s="71" t="s">
        <v>128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11" ht="14.25">
      <c r="A81" s="6"/>
      <c r="B81" s="7" t="s">
        <v>129</v>
      </c>
      <c r="C81" s="7"/>
      <c r="D81" s="6"/>
      <c r="E81" s="8"/>
      <c r="F81" s="8"/>
      <c r="G81" s="8"/>
      <c r="H81" s="15"/>
      <c r="I81" s="19" t="s">
        <v>130</v>
      </c>
      <c r="J81" s="4"/>
      <c r="K81" s="9"/>
    </row>
    <row r="82" spans="1:12" ht="14.25">
      <c r="A82" s="10"/>
      <c r="B82" s="76" t="s">
        <v>131</v>
      </c>
      <c r="C82" s="76"/>
      <c r="D82" s="76"/>
      <c r="E82" s="11"/>
      <c r="F82" s="11"/>
      <c r="G82" s="12"/>
      <c r="H82" s="16"/>
      <c r="I82" s="66" t="s">
        <v>132</v>
      </c>
      <c r="J82" s="66"/>
      <c r="K82" s="66"/>
      <c r="L82" s="66"/>
    </row>
    <row r="83" spans="1:24" ht="14.25">
      <c r="A83" s="68"/>
      <c r="B83" s="69"/>
      <c r="C83" s="68"/>
      <c r="D83" s="68"/>
      <c r="E83" s="70"/>
      <c r="F83" s="70"/>
      <c r="G83" s="70"/>
      <c r="H83" s="70"/>
      <c r="I83" s="68"/>
      <c r="J83" s="68"/>
      <c r="K83" s="68"/>
      <c r="L83" s="68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11" ht="14.25">
      <c r="A84" s="4"/>
      <c r="B84" s="4"/>
      <c r="C84" s="4"/>
      <c r="D84" s="4"/>
      <c r="E84" s="4"/>
      <c r="F84" s="4"/>
      <c r="G84" s="4"/>
      <c r="H84" s="17"/>
      <c r="I84" s="17"/>
      <c r="J84" s="4"/>
      <c r="K84" s="4"/>
    </row>
    <row r="85" spans="1:12" ht="14.25">
      <c r="A85" s="72" t="s">
        <v>133</v>
      </c>
      <c r="B85" s="73"/>
      <c r="C85" s="74"/>
      <c r="D85" s="74"/>
      <c r="E85" s="74"/>
      <c r="F85" s="74"/>
      <c r="G85" s="74"/>
      <c r="H85" s="74"/>
      <c r="I85" s="74"/>
      <c r="J85" s="74"/>
      <c r="K85" s="74"/>
      <c r="L85" s="75"/>
    </row>
    <row r="86" spans="1:24" s="2" customFormat="1" ht="16.5" customHeight="1">
      <c r="A86" s="20">
        <v>1</v>
      </c>
      <c r="B86" s="20" t="s">
        <v>134</v>
      </c>
      <c r="C86" s="20" t="s">
        <v>27</v>
      </c>
      <c r="D86" s="25">
        <v>16.8</v>
      </c>
      <c r="E86" s="20">
        <v>110</v>
      </c>
      <c r="F86" s="20"/>
      <c r="G86" s="20"/>
      <c r="H86" s="24">
        <f aca="true" t="shared" si="3" ref="H86:H110">SUM(E86*D86)</f>
        <v>1848</v>
      </c>
      <c r="I86" s="24"/>
      <c r="J86" s="24"/>
      <c r="K86" s="24">
        <f aca="true" t="shared" si="4" ref="K86:K94">SUM(I86:J86,H86)</f>
        <v>1848</v>
      </c>
      <c r="L86" s="20" t="s">
        <v>135</v>
      </c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1:24" s="2" customFormat="1" ht="16.5" customHeight="1">
      <c r="A87" s="20">
        <v>2</v>
      </c>
      <c r="B87" s="20" t="s">
        <v>136</v>
      </c>
      <c r="C87" s="20" t="s">
        <v>27</v>
      </c>
      <c r="D87" s="25">
        <v>5.33</v>
      </c>
      <c r="E87" s="20">
        <f>110/0.36</f>
        <v>305.55555555555554</v>
      </c>
      <c r="F87" s="20"/>
      <c r="G87" s="20"/>
      <c r="H87" s="24">
        <f t="shared" si="3"/>
        <v>1628.611111111111</v>
      </c>
      <c r="I87" s="24"/>
      <c r="J87" s="24"/>
      <c r="K87" s="24">
        <f t="shared" si="4"/>
        <v>1628.611111111111</v>
      </c>
      <c r="L87" s="20" t="s">
        <v>137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</row>
    <row r="88" spans="1:24" ht="16.5" customHeight="1">
      <c r="A88" s="20">
        <v>3</v>
      </c>
      <c r="B88" s="20" t="s">
        <v>138</v>
      </c>
      <c r="C88" s="20" t="s">
        <v>27</v>
      </c>
      <c r="D88" s="25">
        <v>20.42</v>
      </c>
      <c r="E88" s="20">
        <v>110</v>
      </c>
      <c r="F88" s="20"/>
      <c r="G88" s="20"/>
      <c r="H88" s="24">
        <f t="shared" si="3"/>
        <v>2246.2000000000003</v>
      </c>
      <c r="I88" s="24"/>
      <c r="J88" s="24"/>
      <c r="K88" s="24">
        <f t="shared" si="4"/>
        <v>2246.2000000000003</v>
      </c>
      <c r="L88" s="20" t="s">
        <v>135</v>
      </c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24" s="2" customFormat="1" ht="16.5" customHeight="1">
      <c r="A89" s="20">
        <v>4</v>
      </c>
      <c r="B89" s="20" t="s">
        <v>139</v>
      </c>
      <c r="C89" s="20" t="s">
        <v>27</v>
      </c>
      <c r="D89" s="25">
        <v>4.68</v>
      </c>
      <c r="E89" s="20">
        <v>90</v>
      </c>
      <c r="F89" s="20"/>
      <c r="G89" s="20"/>
      <c r="H89" s="24">
        <f t="shared" si="3"/>
        <v>421.2</v>
      </c>
      <c r="I89" s="24"/>
      <c r="J89" s="24"/>
      <c r="K89" s="24">
        <f t="shared" si="4"/>
        <v>421.2</v>
      </c>
      <c r="L89" s="20" t="s">
        <v>140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1:24" ht="16.5" customHeight="1">
      <c r="A90" s="20">
        <v>5</v>
      </c>
      <c r="B90" s="20" t="s">
        <v>69</v>
      </c>
      <c r="C90" s="20" t="s">
        <v>27</v>
      </c>
      <c r="D90" s="25">
        <v>10.5</v>
      </c>
      <c r="E90" s="20">
        <v>90</v>
      </c>
      <c r="F90" s="20"/>
      <c r="G90" s="20"/>
      <c r="H90" s="24">
        <f t="shared" si="3"/>
        <v>945</v>
      </c>
      <c r="I90" s="24"/>
      <c r="J90" s="24"/>
      <c r="K90" s="24">
        <f t="shared" si="4"/>
        <v>945</v>
      </c>
      <c r="L90" s="20" t="s">
        <v>140</v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  <row r="91" spans="1:24" ht="16.5" customHeight="1">
      <c r="A91" s="20">
        <v>6</v>
      </c>
      <c r="B91" s="20" t="s">
        <v>70</v>
      </c>
      <c r="C91" s="20" t="s">
        <v>27</v>
      </c>
      <c r="D91" s="25">
        <v>38.1</v>
      </c>
      <c r="E91" s="20">
        <v>110</v>
      </c>
      <c r="F91" s="20"/>
      <c r="G91" s="20"/>
      <c r="H91" s="24">
        <f t="shared" si="3"/>
        <v>4191</v>
      </c>
      <c r="I91" s="24"/>
      <c r="J91" s="24"/>
      <c r="K91" s="24">
        <f t="shared" si="4"/>
        <v>4191</v>
      </c>
      <c r="L91" s="20" t="s">
        <v>135</v>
      </c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1:24" s="2" customFormat="1" ht="16.5" customHeight="1">
      <c r="A92" s="20">
        <v>7</v>
      </c>
      <c r="B92" s="20" t="s">
        <v>29</v>
      </c>
      <c r="C92" s="20" t="s">
        <v>27</v>
      </c>
      <c r="D92" s="25">
        <v>34.73</v>
      </c>
      <c r="E92" s="20">
        <f>110/0.36</f>
        <v>305.55555555555554</v>
      </c>
      <c r="F92" s="20"/>
      <c r="G92" s="20"/>
      <c r="H92" s="24">
        <f t="shared" si="3"/>
        <v>10611.944444444443</v>
      </c>
      <c r="I92" s="24"/>
      <c r="J92" s="24"/>
      <c r="K92" s="24">
        <f t="shared" si="4"/>
        <v>10611.944444444443</v>
      </c>
      <c r="L92" s="20" t="s">
        <v>137</v>
      </c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1:24" s="3" customFormat="1" ht="16.5" customHeight="1">
      <c r="A93" s="20">
        <v>8</v>
      </c>
      <c r="B93" s="20" t="s">
        <v>141</v>
      </c>
      <c r="C93" s="20" t="s">
        <v>27</v>
      </c>
      <c r="D93" s="25">
        <v>15.12</v>
      </c>
      <c r="E93" s="20">
        <v>460</v>
      </c>
      <c r="F93" s="20">
        <v>15</v>
      </c>
      <c r="G93" s="20"/>
      <c r="H93" s="24">
        <f t="shared" si="3"/>
        <v>6955.2</v>
      </c>
      <c r="I93" s="24">
        <f aca="true" t="shared" si="5" ref="I93:I110">SUM(D93*F93)</f>
        <v>226.79999999999998</v>
      </c>
      <c r="J93" s="24"/>
      <c r="K93" s="24">
        <f t="shared" si="4"/>
        <v>7182</v>
      </c>
      <c r="L93" s="20" t="s">
        <v>142</v>
      </c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1:24" s="3" customFormat="1" ht="16.5" customHeight="1">
      <c r="A94" s="20">
        <v>9</v>
      </c>
      <c r="B94" s="20" t="s">
        <v>143</v>
      </c>
      <c r="C94" s="20" t="s">
        <v>27</v>
      </c>
      <c r="D94" s="25">
        <v>10.76</v>
      </c>
      <c r="E94" s="20">
        <v>460</v>
      </c>
      <c r="F94" s="20">
        <v>15</v>
      </c>
      <c r="G94" s="20"/>
      <c r="H94" s="24">
        <f t="shared" si="3"/>
        <v>4949.599999999999</v>
      </c>
      <c r="I94" s="24">
        <f t="shared" si="5"/>
        <v>161.4</v>
      </c>
      <c r="J94" s="24"/>
      <c r="K94" s="24">
        <f t="shared" si="4"/>
        <v>5110.999999999999</v>
      </c>
      <c r="L94" s="20" t="s">
        <v>142</v>
      </c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</row>
    <row r="95" spans="1:24" s="1" customFormat="1" ht="14.25">
      <c r="A95" s="20">
        <v>10</v>
      </c>
      <c r="B95" s="20" t="s">
        <v>144</v>
      </c>
      <c r="C95" s="20" t="s">
        <v>59</v>
      </c>
      <c r="D95" s="25">
        <v>23</v>
      </c>
      <c r="E95" s="20">
        <v>12</v>
      </c>
      <c r="F95" s="20"/>
      <c r="G95" s="20">
        <v>3</v>
      </c>
      <c r="H95" s="24">
        <f t="shared" si="3"/>
        <v>276</v>
      </c>
      <c r="I95" s="24">
        <f t="shared" si="5"/>
        <v>0</v>
      </c>
      <c r="J95" s="24">
        <f aca="true" t="shared" si="6" ref="J95:J110">SUM(G95*D95)</f>
        <v>69</v>
      </c>
      <c r="K95" s="24">
        <f aca="true" t="shared" si="7" ref="K95:K103">SUM(H95:J95)</f>
        <v>345</v>
      </c>
      <c r="L95" s="23" t="s">
        <v>145</v>
      </c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</row>
    <row r="96" spans="1:24" ht="14.25">
      <c r="A96" s="20">
        <v>11</v>
      </c>
      <c r="B96" s="20" t="s">
        <v>146</v>
      </c>
      <c r="C96" s="20" t="s">
        <v>59</v>
      </c>
      <c r="D96" s="25">
        <v>14.2</v>
      </c>
      <c r="E96" s="20">
        <v>12</v>
      </c>
      <c r="F96" s="20"/>
      <c r="G96" s="20">
        <v>3</v>
      </c>
      <c r="H96" s="24">
        <f t="shared" si="3"/>
        <v>170.39999999999998</v>
      </c>
      <c r="I96" s="24">
        <f t="shared" si="5"/>
        <v>0</v>
      </c>
      <c r="J96" s="24">
        <f t="shared" si="6"/>
        <v>42.599999999999994</v>
      </c>
      <c r="K96" s="24">
        <f t="shared" si="7"/>
        <v>212.99999999999997</v>
      </c>
      <c r="L96" s="23" t="s">
        <v>145</v>
      </c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</row>
    <row r="97" spans="1:24" ht="14.25">
      <c r="A97" s="20">
        <v>12</v>
      </c>
      <c r="B97" s="20" t="s">
        <v>147</v>
      </c>
      <c r="C97" s="20" t="s">
        <v>59</v>
      </c>
      <c r="D97" s="25">
        <v>12</v>
      </c>
      <c r="E97" s="20">
        <v>12</v>
      </c>
      <c r="F97" s="20"/>
      <c r="G97" s="20">
        <v>3</v>
      </c>
      <c r="H97" s="24">
        <f t="shared" si="3"/>
        <v>144</v>
      </c>
      <c r="I97" s="24">
        <f t="shared" si="5"/>
        <v>0</v>
      </c>
      <c r="J97" s="24">
        <f t="shared" si="6"/>
        <v>36</v>
      </c>
      <c r="K97" s="24">
        <f t="shared" si="7"/>
        <v>180</v>
      </c>
      <c r="L97" s="23" t="s">
        <v>145</v>
      </c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</row>
    <row r="98" spans="1:24" ht="42.75">
      <c r="A98" s="20">
        <v>13</v>
      </c>
      <c r="B98" s="23" t="s">
        <v>148</v>
      </c>
      <c r="C98" s="20" t="s">
        <v>59</v>
      </c>
      <c r="D98" s="23">
        <v>5</v>
      </c>
      <c r="E98" s="35">
        <v>90</v>
      </c>
      <c r="F98" s="35"/>
      <c r="G98" s="34"/>
      <c r="H98" s="24">
        <f t="shared" si="3"/>
        <v>450</v>
      </c>
      <c r="I98" s="24">
        <f t="shared" si="5"/>
        <v>0</v>
      </c>
      <c r="J98" s="24">
        <f t="shared" si="6"/>
        <v>0</v>
      </c>
      <c r="K98" s="24">
        <f t="shared" si="7"/>
        <v>450</v>
      </c>
      <c r="L98" s="26" t="s">
        <v>149</v>
      </c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</row>
    <row r="99" spans="1:24" ht="42.75">
      <c r="A99" s="20">
        <v>14</v>
      </c>
      <c r="B99" s="23" t="s">
        <v>150</v>
      </c>
      <c r="C99" s="20" t="s">
        <v>59</v>
      </c>
      <c r="D99" s="23">
        <v>11.6</v>
      </c>
      <c r="E99" s="35">
        <v>90</v>
      </c>
      <c r="F99" s="35"/>
      <c r="G99" s="34"/>
      <c r="H99" s="24">
        <f t="shared" si="3"/>
        <v>1044</v>
      </c>
      <c r="I99" s="24">
        <f t="shared" si="5"/>
        <v>0</v>
      </c>
      <c r="J99" s="24">
        <f t="shared" si="6"/>
        <v>0</v>
      </c>
      <c r="K99" s="24">
        <f t="shared" si="7"/>
        <v>1044</v>
      </c>
      <c r="L99" s="26" t="s">
        <v>149</v>
      </c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</row>
    <row r="100" spans="1:24" ht="42.75">
      <c r="A100" s="20">
        <v>15</v>
      </c>
      <c r="B100" s="23" t="s">
        <v>151</v>
      </c>
      <c r="C100" s="20" t="s">
        <v>59</v>
      </c>
      <c r="D100" s="23">
        <v>11.6</v>
      </c>
      <c r="E100" s="35">
        <v>90</v>
      </c>
      <c r="F100" s="35"/>
      <c r="G100" s="34"/>
      <c r="H100" s="24">
        <f t="shared" si="3"/>
        <v>1044</v>
      </c>
      <c r="I100" s="24">
        <f t="shared" si="5"/>
        <v>0</v>
      </c>
      <c r="J100" s="24">
        <f t="shared" si="6"/>
        <v>0</v>
      </c>
      <c r="K100" s="24">
        <f t="shared" si="7"/>
        <v>1044</v>
      </c>
      <c r="L100" s="26" t="s">
        <v>149</v>
      </c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</row>
    <row r="101" spans="1:24" ht="42.75">
      <c r="A101" s="20">
        <v>16</v>
      </c>
      <c r="B101" s="23" t="s">
        <v>152</v>
      </c>
      <c r="C101" s="20" t="s">
        <v>153</v>
      </c>
      <c r="D101" s="23">
        <v>3</v>
      </c>
      <c r="E101" s="23">
        <v>1100</v>
      </c>
      <c r="F101" s="23"/>
      <c r="G101" s="23"/>
      <c r="H101" s="24">
        <f t="shared" si="3"/>
        <v>3300</v>
      </c>
      <c r="I101" s="24">
        <f t="shared" si="5"/>
        <v>0</v>
      </c>
      <c r="J101" s="24">
        <f t="shared" si="6"/>
        <v>0</v>
      </c>
      <c r="K101" s="24">
        <f t="shared" si="7"/>
        <v>3300</v>
      </c>
      <c r="L101" s="26" t="s">
        <v>149</v>
      </c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</row>
    <row r="102" spans="1:24" ht="42.75">
      <c r="A102" s="20">
        <v>17</v>
      </c>
      <c r="B102" s="23" t="s">
        <v>154</v>
      </c>
      <c r="C102" s="20" t="s">
        <v>59</v>
      </c>
      <c r="D102" s="23">
        <v>4.2</v>
      </c>
      <c r="E102" s="23">
        <v>90</v>
      </c>
      <c r="F102" s="23"/>
      <c r="G102" s="23"/>
      <c r="H102" s="24">
        <f t="shared" si="3"/>
        <v>378</v>
      </c>
      <c r="I102" s="24">
        <f t="shared" si="5"/>
        <v>0</v>
      </c>
      <c r="J102" s="24">
        <f t="shared" si="6"/>
        <v>0</v>
      </c>
      <c r="K102" s="24">
        <f t="shared" si="7"/>
        <v>378</v>
      </c>
      <c r="L102" s="26" t="s">
        <v>149</v>
      </c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1:24" ht="42.75">
      <c r="A103" s="20">
        <v>18</v>
      </c>
      <c r="B103" s="23" t="s">
        <v>155</v>
      </c>
      <c r="C103" s="20" t="s">
        <v>59</v>
      </c>
      <c r="D103" s="23">
        <v>6</v>
      </c>
      <c r="E103" s="23">
        <v>155</v>
      </c>
      <c r="F103" s="23"/>
      <c r="G103" s="23"/>
      <c r="H103" s="24">
        <f t="shared" si="3"/>
        <v>930</v>
      </c>
      <c r="I103" s="24">
        <f t="shared" si="5"/>
        <v>0</v>
      </c>
      <c r="J103" s="24">
        <f t="shared" si="6"/>
        <v>0</v>
      </c>
      <c r="K103" s="24">
        <f t="shared" si="7"/>
        <v>930</v>
      </c>
      <c r="L103" s="26" t="s">
        <v>149</v>
      </c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</row>
    <row r="104" spans="1:24" ht="14.25">
      <c r="A104" s="20">
        <v>19</v>
      </c>
      <c r="B104" s="20" t="s">
        <v>156</v>
      </c>
      <c r="C104" s="20" t="s">
        <v>59</v>
      </c>
      <c r="D104" s="25">
        <v>3.5</v>
      </c>
      <c r="E104" s="28">
        <f>880*0.6</f>
        <v>528</v>
      </c>
      <c r="F104" s="28"/>
      <c r="G104" s="28"/>
      <c r="H104" s="29">
        <f t="shared" si="3"/>
        <v>1848</v>
      </c>
      <c r="I104" s="29">
        <f t="shared" si="5"/>
        <v>0</v>
      </c>
      <c r="J104" s="29">
        <f t="shared" si="6"/>
        <v>0</v>
      </c>
      <c r="K104" s="29">
        <f aca="true" t="shared" si="8" ref="K104:K110">I104+J104+H104</f>
        <v>1848</v>
      </c>
      <c r="L104" s="20" t="s">
        <v>157</v>
      </c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ht="14.25">
      <c r="A105" s="20">
        <v>20</v>
      </c>
      <c r="B105" s="20" t="s">
        <v>158</v>
      </c>
      <c r="C105" s="20" t="s">
        <v>59</v>
      </c>
      <c r="D105" s="25">
        <v>2</v>
      </c>
      <c r="E105" s="28">
        <f>880*0.4</f>
        <v>352</v>
      </c>
      <c r="F105" s="28"/>
      <c r="G105" s="28"/>
      <c r="H105" s="29">
        <f t="shared" si="3"/>
        <v>704</v>
      </c>
      <c r="I105" s="29">
        <f t="shared" si="5"/>
        <v>0</v>
      </c>
      <c r="J105" s="29">
        <f t="shared" si="6"/>
        <v>0</v>
      </c>
      <c r="K105" s="29">
        <f t="shared" si="8"/>
        <v>704</v>
      </c>
      <c r="L105" s="40" t="s">
        <v>157</v>
      </c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ht="14.25">
      <c r="A106" s="20">
        <v>21</v>
      </c>
      <c r="B106" s="20" t="s">
        <v>159</v>
      </c>
      <c r="C106" s="20" t="s">
        <v>59</v>
      </c>
      <c r="D106" s="25">
        <v>3.5</v>
      </c>
      <c r="E106" s="20">
        <v>690</v>
      </c>
      <c r="F106" s="20"/>
      <c r="G106" s="20"/>
      <c r="H106" s="29">
        <f t="shared" si="3"/>
        <v>2415</v>
      </c>
      <c r="I106" s="29">
        <f t="shared" si="5"/>
        <v>0</v>
      </c>
      <c r="J106" s="29">
        <f t="shared" si="6"/>
        <v>0</v>
      </c>
      <c r="K106" s="29">
        <f t="shared" si="8"/>
        <v>2415</v>
      </c>
      <c r="L106" s="20" t="s">
        <v>160</v>
      </c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:24" s="2" customFormat="1" ht="14.25">
      <c r="A107" s="20">
        <v>22</v>
      </c>
      <c r="B107" s="20" t="s">
        <v>161</v>
      </c>
      <c r="C107" s="20" t="s">
        <v>59</v>
      </c>
      <c r="D107" s="25">
        <f>D104+D105</f>
        <v>5.5</v>
      </c>
      <c r="E107" s="20">
        <v>840</v>
      </c>
      <c r="F107" s="20"/>
      <c r="G107" s="20"/>
      <c r="H107" s="29">
        <f t="shared" si="3"/>
        <v>4620</v>
      </c>
      <c r="I107" s="29">
        <f t="shared" si="5"/>
        <v>0</v>
      </c>
      <c r="J107" s="29">
        <f t="shared" si="6"/>
        <v>0</v>
      </c>
      <c r="K107" s="29">
        <f t="shared" si="8"/>
        <v>4620</v>
      </c>
      <c r="L107" s="40" t="s">
        <v>162</v>
      </c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</row>
    <row r="108" spans="1:12" s="4" customFormat="1" ht="14.25">
      <c r="A108" s="20">
        <v>23</v>
      </c>
      <c r="B108" s="14" t="s">
        <v>163</v>
      </c>
      <c r="C108" s="14" t="s">
        <v>27</v>
      </c>
      <c r="D108" s="39">
        <v>1.6</v>
      </c>
      <c r="E108" s="14">
        <v>365</v>
      </c>
      <c r="F108" s="14">
        <v>15</v>
      </c>
      <c r="G108" s="14">
        <v>80</v>
      </c>
      <c r="H108" s="29">
        <f t="shared" si="3"/>
        <v>584</v>
      </c>
      <c r="I108" s="29">
        <f t="shared" si="5"/>
        <v>24</v>
      </c>
      <c r="J108" s="29">
        <f t="shared" si="6"/>
        <v>128</v>
      </c>
      <c r="K108" s="29">
        <f t="shared" si="8"/>
        <v>736</v>
      </c>
      <c r="L108" s="14" t="s">
        <v>164</v>
      </c>
    </row>
    <row r="109" spans="1:24" ht="13.5" customHeight="1">
      <c r="A109" s="20">
        <v>24</v>
      </c>
      <c r="B109" s="23" t="s">
        <v>165</v>
      </c>
      <c r="C109" s="20" t="s">
        <v>27</v>
      </c>
      <c r="D109" s="23">
        <v>9.1</v>
      </c>
      <c r="E109" s="23">
        <v>500</v>
      </c>
      <c r="F109" s="23"/>
      <c r="G109" s="23"/>
      <c r="H109" s="29">
        <f t="shared" si="3"/>
        <v>4550</v>
      </c>
      <c r="I109" s="29">
        <f t="shared" si="5"/>
        <v>0</v>
      </c>
      <c r="J109" s="29">
        <f t="shared" si="6"/>
        <v>0</v>
      </c>
      <c r="K109" s="29">
        <f t="shared" si="8"/>
        <v>4550</v>
      </c>
      <c r="L109" s="23" t="s">
        <v>166</v>
      </c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ht="13.5" customHeight="1">
      <c r="A110" s="20">
        <v>25</v>
      </c>
      <c r="B110" s="23" t="s">
        <v>167</v>
      </c>
      <c r="C110" s="20" t="s">
        <v>27</v>
      </c>
      <c r="D110" s="23">
        <v>3.2</v>
      </c>
      <c r="E110" s="23">
        <v>500</v>
      </c>
      <c r="F110" s="23"/>
      <c r="G110" s="23"/>
      <c r="H110" s="29">
        <f t="shared" si="3"/>
        <v>1600</v>
      </c>
      <c r="I110" s="29">
        <f t="shared" si="5"/>
        <v>0</v>
      </c>
      <c r="J110" s="29">
        <f t="shared" si="6"/>
        <v>0</v>
      </c>
      <c r="K110" s="29">
        <f t="shared" si="8"/>
        <v>1600</v>
      </c>
      <c r="L110" s="23" t="s">
        <v>166</v>
      </c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ht="14.25">
      <c r="A111" s="22"/>
      <c r="B111" s="22" t="s">
        <v>36</v>
      </c>
      <c r="C111" s="20"/>
      <c r="D111" s="25"/>
      <c r="E111" s="20"/>
      <c r="F111" s="20"/>
      <c r="G111" s="20"/>
      <c r="H111" s="27">
        <f>SUM(H86:H110)</f>
        <v>57854.15555555556</v>
      </c>
      <c r="I111" s="27">
        <f>SUM(I86:I110)</f>
        <v>412.2</v>
      </c>
      <c r="J111" s="27">
        <f>SUM(J86:J110)</f>
        <v>275.6</v>
      </c>
      <c r="K111" s="27">
        <f>SUM(K86:K110)</f>
        <v>58541.955555555556</v>
      </c>
      <c r="L111" s="22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</sheetData>
  <mergeCells count="41">
    <mergeCell ref="A85:L85"/>
    <mergeCell ref="A6:A7"/>
    <mergeCell ref="B6:B7"/>
    <mergeCell ref="C6:C7"/>
    <mergeCell ref="D6:D7"/>
    <mergeCell ref="K6:K7"/>
    <mergeCell ref="L6:L7"/>
    <mergeCell ref="A80:L80"/>
    <mergeCell ref="B82:D82"/>
    <mergeCell ref="I82:L82"/>
    <mergeCell ref="A83:L83"/>
    <mergeCell ref="A76:L76"/>
    <mergeCell ref="A77:L77"/>
    <mergeCell ref="A78:L78"/>
    <mergeCell ref="A79:L79"/>
    <mergeCell ref="C71:D71"/>
    <mergeCell ref="A73:L73"/>
    <mergeCell ref="A74:L74"/>
    <mergeCell ref="A75:L75"/>
    <mergeCell ref="B44:L44"/>
    <mergeCell ref="C62:D62"/>
    <mergeCell ref="C63:D63"/>
    <mergeCell ref="C64:L64"/>
    <mergeCell ref="B21:L21"/>
    <mergeCell ref="B28:L28"/>
    <mergeCell ref="B33:L33"/>
    <mergeCell ref="B38:L38"/>
    <mergeCell ref="E6:G6"/>
    <mergeCell ref="H6:J6"/>
    <mergeCell ref="B8:L8"/>
    <mergeCell ref="B14:L14"/>
    <mergeCell ref="A5:B5"/>
    <mergeCell ref="C5:F5"/>
    <mergeCell ref="H5:I5"/>
    <mergeCell ref="J5:K5"/>
    <mergeCell ref="A2:L2"/>
    <mergeCell ref="A3:L3"/>
    <mergeCell ref="A4:B4"/>
    <mergeCell ref="C4:F4"/>
    <mergeCell ref="H4:I4"/>
    <mergeCell ref="J4:K4"/>
  </mergeCells>
  <printOptions/>
  <pageMargins left="0.4722222222222222" right="0.3145833333333333" top="0.5895833333333333" bottom="0.5097222222222222" header="0.275" footer="0.19652777777777777"/>
  <pageSetup horizontalDpi="300" verticalDpi="300" orientation="landscape" paperSize="9"/>
  <headerFooter alignWithMargins="0">
    <oddFooter xml:space="preserve">&amp;C第&amp;P页 共&amp;N页&amp;R
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Lenovo</cp:lastModifiedBy>
  <cp:lastPrinted>1899-12-30T00:00:00Z</cp:lastPrinted>
  <dcterms:created xsi:type="dcterms:W3CDTF">2007-09-29T00:29:34Z</dcterms:created>
  <dcterms:modified xsi:type="dcterms:W3CDTF">2011-09-16T04:26:04Z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