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2" sheetId="1" r:id="rId1"/>
    <sheet name="Sheet3" sheetId="2" r:id="rId2"/>
  </sheets>
  <definedNames>
    <definedName name="_xlnm.Print_Area" localSheetId="0">'Sheet2'!$A$1:$L$98</definedName>
    <definedName name="_xlnm.Print_Titles" localSheetId="0">'Sheet2'!$1:$7</definedName>
  </definedNames>
  <calcPr fullCalcOnLoad="1"/>
</workbook>
</file>

<file path=xl/sharedStrings.xml><?xml version="1.0" encoding="utf-8"?>
<sst xmlns="http://schemas.openxmlformats.org/spreadsheetml/2006/main" count="310" uniqueCount="169">
  <si>
    <t>北京齐家盛装饰装潢公司上海分公司工程报价单</t>
  </si>
  <si>
    <t>京城唯一透明化报价  核算成本才是硬道理</t>
  </si>
  <si>
    <t>工程地址</t>
  </si>
  <si>
    <t>户主</t>
  </si>
  <si>
    <t>高先生</t>
  </si>
  <si>
    <t>公司地址</t>
  </si>
  <si>
    <t>沪南公路3665号809室</t>
  </si>
  <si>
    <t>房型</t>
  </si>
  <si>
    <t>三室两厅两卫</t>
  </si>
  <si>
    <t>面积</t>
  </si>
  <si>
    <t>135平方</t>
  </si>
  <si>
    <t>公司电话</t>
  </si>
  <si>
    <t>序号</t>
  </si>
  <si>
    <t>工程项目</t>
  </si>
  <si>
    <t>单位</t>
  </si>
  <si>
    <t>工程量</t>
  </si>
  <si>
    <t>单    价</t>
  </si>
  <si>
    <t>合    价</t>
  </si>
  <si>
    <t>小计</t>
  </si>
  <si>
    <t>材料规格、型号、品牌、等级</t>
  </si>
  <si>
    <t>主材</t>
  </si>
  <si>
    <t>辅材</t>
  </si>
  <si>
    <t>人工</t>
  </si>
  <si>
    <t>一</t>
  </si>
  <si>
    <t>客厅、餐厅、过道</t>
  </si>
  <si>
    <t>石膏板异型顶</t>
  </si>
  <si>
    <t>㎡</t>
  </si>
  <si>
    <t>客厅地砖铺贴</t>
  </si>
  <si>
    <t xml:space="preserve">边长≥200mm地砖。32.5硅酸盐水泥（海螺）、中砂水泥沙浆铺贴。不含找平、拉毛、及墙面处理。(不含主材、勾缝剂) 
</t>
  </si>
  <si>
    <t>过门石</t>
  </si>
  <si>
    <t>块</t>
  </si>
  <si>
    <t>电视背景</t>
  </si>
  <si>
    <t>项</t>
  </si>
  <si>
    <t>艺术玻璃、石膏板造型、墙纸客户自购</t>
  </si>
  <si>
    <t>墙顶批嵌</t>
  </si>
  <si>
    <t>1、立邦净味全效一底两面。2、滑石粉批墙两道</t>
  </si>
  <si>
    <t>小计:</t>
  </si>
  <si>
    <t>二</t>
  </si>
  <si>
    <t>厨房</t>
  </si>
  <si>
    <t>包煤气管</t>
  </si>
  <si>
    <t>根</t>
  </si>
  <si>
    <t>红砖、水泥、黄沙、人工</t>
  </si>
  <si>
    <t>煤气管改造</t>
  </si>
  <si>
    <t>米</t>
  </si>
  <si>
    <t>劳动牌4分管（按实结算）</t>
  </si>
  <si>
    <t>集成铝扣板吊顶</t>
  </si>
  <si>
    <t>龙骨、扣板、人工</t>
  </si>
  <si>
    <t>墙砖铺贴</t>
  </si>
  <si>
    <t xml:space="preserve">边长≥200mm普通墙砖。32.5硅酸盐水泥（海螺）、中砂水泥沙浆铺贴。不含找平、拉毛、及墙面处理.(不含主材、勾缝剂) 
</t>
  </si>
  <si>
    <t>地砖铺贴</t>
  </si>
  <si>
    <t>三</t>
  </si>
  <si>
    <t>客厅卫生间部分</t>
  </si>
  <si>
    <t>墙地面防水</t>
  </si>
  <si>
    <t>雨虹防水涂料</t>
  </si>
  <si>
    <t>四</t>
  </si>
  <si>
    <t>主卧卫生间部分</t>
  </si>
  <si>
    <t>五</t>
  </si>
  <si>
    <t>主卧、衣帽间</t>
  </si>
  <si>
    <t>挑窗窗台板</t>
  </si>
  <si>
    <t>m</t>
  </si>
  <si>
    <t>金线米黄、磨边、辅料、人工</t>
  </si>
  <si>
    <t>大橱橱体</t>
  </si>
  <si>
    <t>E1级大芯板衬底,3厘饰面板饰面,背板为一级9厘板，同木质实木线条收边,刷多乐士清漆,底漆三遍,面漆二遍.（面积＞1m2）按展开面积计算,含油漆,着色漆另计.不含五金，玻璃</t>
  </si>
  <si>
    <t>E1级大芯板衬底,3厘饰面板饰面。</t>
  </si>
  <si>
    <t>石膏板造型顶</t>
  </si>
  <si>
    <t>纸面石膏板、龙骨等</t>
  </si>
  <si>
    <t>床头背景</t>
  </si>
  <si>
    <t>六</t>
  </si>
  <si>
    <t>次卧</t>
  </si>
  <si>
    <t>七</t>
  </si>
  <si>
    <t>书房</t>
  </si>
  <si>
    <t>阳台过门石</t>
  </si>
  <si>
    <t>八</t>
  </si>
  <si>
    <t>阳台</t>
  </si>
  <si>
    <t>阳台地砖铺贴</t>
  </si>
  <si>
    <t>九</t>
  </si>
  <si>
    <t>水电部分</t>
  </si>
  <si>
    <t>冷\热水管</t>
  </si>
  <si>
    <t>皮尔萨6分（包括PPR配件）</t>
  </si>
  <si>
    <t>1.5电线</t>
  </si>
  <si>
    <t>熊猫电线、PVC穿管、人工、辅料</t>
  </si>
  <si>
    <t>2.5电线</t>
  </si>
  <si>
    <t>4芯电话线</t>
  </si>
  <si>
    <t>安普4芯电话线</t>
  </si>
  <si>
    <t>8芯网络线</t>
  </si>
  <si>
    <t>安普普通8芯网络线</t>
  </si>
  <si>
    <t>有线电视线</t>
  </si>
  <si>
    <t>安普SYWV75-6有线电视线</t>
  </si>
  <si>
    <t>电线管</t>
  </si>
  <si>
    <t>中财6分电线管</t>
  </si>
  <si>
    <t>线盒</t>
  </si>
  <si>
    <t>只</t>
  </si>
  <si>
    <t>86型线盒</t>
  </si>
  <si>
    <t>开关、插座</t>
  </si>
  <si>
    <t>业主自购</t>
  </si>
  <si>
    <t>灯具安装</t>
  </si>
  <si>
    <t>筒灯、射灯、牛眼灯</t>
  </si>
  <si>
    <t>壁灯、吸顶灯、日光灯</t>
  </si>
  <si>
    <t>花式吊灯</t>
  </si>
  <si>
    <t>龙头安装</t>
  </si>
  <si>
    <t>卫浴设备安装</t>
  </si>
  <si>
    <t>开槽</t>
  </si>
  <si>
    <t>按实结算（砖墙10元/m，混凝土15元/m）</t>
  </si>
  <si>
    <t>直接成本</t>
  </si>
  <si>
    <t>管理费</t>
  </si>
  <si>
    <t>直接成本*0.08</t>
  </si>
  <si>
    <t>毛利润</t>
  </si>
  <si>
    <t>直接成本*0.17</t>
  </si>
  <si>
    <t>非利润代收费</t>
  </si>
  <si>
    <t>材料搬运费</t>
  </si>
  <si>
    <t>垃圾清理费</t>
  </si>
  <si>
    <t>清理至小区物业指定点</t>
  </si>
  <si>
    <t>敲墙</t>
  </si>
  <si>
    <t>打洞</t>
  </si>
  <si>
    <t>个</t>
  </si>
  <si>
    <t>按实结算</t>
  </si>
  <si>
    <t>总计</t>
  </si>
  <si>
    <t>直接成本+管理费+毛利润+非利润代收费</t>
  </si>
  <si>
    <t>税金</t>
  </si>
  <si>
    <t>总计*0.0341</t>
  </si>
  <si>
    <t>工程总价</t>
  </si>
  <si>
    <t>总计+税金</t>
  </si>
  <si>
    <t>1、本报价属于合同附件，与合同正本享有同等的法律效力。</t>
  </si>
  <si>
    <t>2、所有材料符合国家环保标准；参照《北京市家庭居室装饰工程质量验收标准》进行验收。</t>
  </si>
  <si>
    <t>3、所有材料可以由客户自己购买；公司为客户代购的商品一律不加价。</t>
  </si>
  <si>
    <t>4、本报价中注有的项目及数量按实际发生量为准。</t>
  </si>
  <si>
    <t>5、物业装修押金由业主自己交纳，如因本公司施工或质量问题引起的损失全部由本公司承担。</t>
  </si>
  <si>
    <t>6、本报价所含税金按税票实开金额计算。</t>
  </si>
  <si>
    <t>7、本报价所有木质工程都含油漆，但不含五金、墙纸、波音软片、玻璃等装饰。</t>
  </si>
  <si>
    <t xml:space="preserve">               甲方：</t>
  </si>
  <si>
    <t xml:space="preserve">             乙方：</t>
  </si>
  <si>
    <t xml:space="preserve">          2011年  9 月   日</t>
  </si>
  <si>
    <t xml:space="preserve">        2011年  9  月   日</t>
  </si>
  <si>
    <t>客户自购材料</t>
  </si>
  <si>
    <t>厨房墙砖铺贴</t>
  </si>
  <si>
    <t>300*450无缝砖（广东佛山）</t>
  </si>
  <si>
    <t>厨房地砖铺贴</t>
  </si>
  <si>
    <t>300*300防滑地砖（广东佛山）</t>
  </si>
  <si>
    <t>客厅卫生间墙砖</t>
  </si>
  <si>
    <t>客厅卫生间地砖</t>
  </si>
  <si>
    <t>主卧卫生间墙砖</t>
  </si>
  <si>
    <t>主卧卫生间地砖</t>
  </si>
  <si>
    <t>600*600玻化砖（广东佛山）</t>
  </si>
  <si>
    <t>主卧地板铺设</t>
  </si>
  <si>
    <t>圣象复合地板（厂家铺设）</t>
  </si>
  <si>
    <t>次卧地板铺设</t>
  </si>
  <si>
    <t>小孩房地板铺设</t>
  </si>
  <si>
    <t>客厅踢脚线</t>
  </si>
  <si>
    <t>成品踢脚线</t>
  </si>
  <si>
    <t>主卧踢脚线</t>
  </si>
  <si>
    <t>次卧踢脚线</t>
  </si>
  <si>
    <t>小孩房踢脚线</t>
  </si>
  <si>
    <t>进户门套</t>
  </si>
  <si>
    <t>定制实木复合型材。含油漆，油漆着色另计</t>
  </si>
  <si>
    <t>衣帽间门套</t>
  </si>
  <si>
    <t>客厅卫生间门套</t>
  </si>
  <si>
    <t>厨房门套</t>
  </si>
  <si>
    <t>阳台门套</t>
  </si>
  <si>
    <t>套装门</t>
  </si>
  <si>
    <t>樘</t>
  </si>
  <si>
    <t>实木复合型材，平板镂槽简单镶线系列，每樘980元。含油漆，油漆着色另计，门锁、合页、门吸由客户提供，含安装。</t>
  </si>
  <si>
    <t>卫生间铝合金门</t>
  </si>
  <si>
    <t>挑窗窗套</t>
  </si>
  <si>
    <t>衣帽间衣柜移门</t>
  </si>
  <si>
    <t>钛铝合金移门</t>
  </si>
  <si>
    <t>厨房移门</t>
  </si>
  <si>
    <t>树屏路 弄 号 室</t>
  </si>
  <si>
    <t>成品玻璃套装门</t>
  </si>
  <si>
    <t>泰山纸面石膏板、轻钢龙骨等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</si>
</sst>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15">
    <font>
      <sz val="12"/>
      <name val="宋体"/>
      <family val="0"/>
    </font>
    <font>
      <sz val="12"/>
      <name val="楷体_GB2312"/>
      <family val="3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color indexed="63"/>
      <name val="楷体_GB2312"/>
      <family val="3"/>
    </font>
    <font>
      <sz val="10"/>
      <color indexed="63"/>
      <name val="宋体"/>
      <family val="0"/>
    </font>
    <font>
      <sz val="10"/>
      <color indexed="9"/>
      <name val="宋体"/>
      <family val="0"/>
    </font>
    <font>
      <b/>
      <sz val="12"/>
      <name val="华文楷体"/>
      <family val="0"/>
    </font>
    <font>
      <sz val="12"/>
      <color indexed="8"/>
      <name val="楷体_GB2312"/>
      <family val="3"/>
    </font>
    <font>
      <b/>
      <sz val="12"/>
      <name val="楷体_GB2312"/>
      <family val="3"/>
    </font>
    <font>
      <sz val="11"/>
      <color indexed="8"/>
      <name val="楷体_GB2312"/>
      <family val="3"/>
    </font>
    <font>
      <b/>
      <sz val="12"/>
      <color indexed="8"/>
      <name val="楷体_GB2312"/>
      <family val="3"/>
    </font>
    <font>
      <b/>
      <sz val="18"/>
      <name val="楷体_GB2312"/>
      <family val="3"/>
    </font>
    <font>
      <sz val="14"/>
      <name val="楷体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184" fontId="1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185" fontId="1" fillId="0" borderId="1" xfId="0" applyNumberFormat="1" applyFont="1" applyFill="1" applyBorder="1" applyAlignment="1" applyProtection="1">
      <alignment horizontal="left" vertical="center"/>
      <protection/>
    </xf>
    <xf numFmtId="184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84" fontId="8" fillId="2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184" fontId="9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184" fontId="11" fillId="0" borderId="1" xfId="0" applyNumberFormat="1" applyFont="1" applyFill="1" applyBorder="1" applyAlignment="1" applyProtection="1">
      <alignment horizontal="left" vertical="center"/>
      <protection/>
    </xf>
    <xf numFmtId="184" fontId="1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185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SheetLayoutView="100" workbookViewId="0" topLeftCell="A91">
      <selection activeCell="A28" sqref="A28:IV28"/>
    </sheetView>
  </sheetViews>
  <sheetFormatPr defaultColWidth="9.00390625" defaultRowHeight="14.25" customHeight="1"/>
  <cols>
    <col min="1" max="1" width="4.75390625" style="1" customWidth="1"/>
    <col min="2" max="2" width="16.75390625" style="10" customWidth="1"/>
    <col min="3" max="3" width="4.75390625" style="1" customWidth="1"/>
    <col min="4" max="4" width="8.00390625" style="1" customWidth="1"/>
    <col min="5" max="5" width="5.00390625" style="1" customWidth="1"/>
    <col min="6" max="6" width="5.75390625" style="1" customWidth="1"/>
    <col min="7" max="7" width="6.125" style="1" customWidth="1"/>
    <col min="8" max="8" width="10.125" style="18" customWidth="1"/>
    <col min="9" max="9" width="8.875" style="18" customWidth="1"/>
    <col min="10" max="11" width="10.125" style="1" customWidth="1"/>
    <col min="12" max="12" width="40.25390625" style="5" customWidth="1"/>
  </cols>
  <sheetData>
    <row r="2" spans="1:12" s="5" customFormat="1" ht="22.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18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4.25">
      <c r="A4" s="52" t="s">
        <v>2</v>
      </c>
      <c r="B4" s="52"/>
      <c r="C4" s="52" t="s">
        <v>166</v>
      </c>
      <c r="D4" s="52"/>
      <c r="E4" s="52"/>
      <c r="F4" s="52"/>
      <c r="G4" s="2" t="s">
        <v>3</v>
      </c>
      <c r="H4" s="52" t="s">
        <v>4</v>
      </c>
      <c r="I4" s="52"/>
      <c r="J4" s="52" t="s">
        <v>5</v>
      </c>
      <c r="K4" s="52"/>
      <c r="L4" s="14" t="s">
        <v>6</v>
      </c>
    </row>
    <row r="5" spans="1:12" ht="14.25">
      <c r="A5" s="52" t="s">
        <v>7</v>
      </c>
      <c r="B5" s="52"/>
      <c r="C5" s="52" t="s">
        <v>8</v>
      </c>
      <c r="D5" s="52"/>
      <c r="E5" s="52"/>
      <c r="F5" s="52"/>
      <c r="G5" s="2" t="s">
        <v>9</v>
      </c>
      <c r="H5" s="52" t="s">
        <v>10</v>
      </c>
      <c r="I5" s="52"/>
      <c r="J5" s="52" t="s">
        <v>11</v>
      </c>
      <c r="K5" s="52"/>
      <c r="L5" s="14">
        <v>60878921</v>
      </c>
    </row>
    <row r="6" spans="1:12" ht="14.25">
      <c r="A6" s="43" t="s">
        <v>12</v>
      </c>
      <c r="B6" s="43" t="s">
        <v>13</v>
      </c>
      <c r="C6" s="43" t="s">
        <v>14</v>
      </c>
      <c r="D6" s="43" t="s">
        <v>15</v>
      </c>
      <c r="E6" s="43" t="s">
        <v>16</v>
      </c>
      <c r="F6" s="43"/>
      <c r="G6" s="43"/>
      <c r="H6" s="43" t="s">
        <v>17</v>
      </c>
      <c r="I6" s="43"/>
      <c r="J6" s="43"/>
      <c r="K6" s="43" t="s">
        <v>18</v>
      </c>
      <c r="L6" s="43" t="s">
        <v>19</v>
      </c>
    </row>
    <row r="7" spans="1:12" ht="14.25">
      <c r="A7" s="43"/>
      <c r="B7" s="43"/>
      <c r="C7" s="43"/>
      <c r="D7" s="43"/>
      <c r="E7" s="20" t="s">
        <v>20</v>
      </c>
      <c r="F7" s="20" t="s">
        <v>21</v>
      </c>
      <c r="G7" s="20" t="s">
        <v>22</v>
      </c>
      <c r="H7" s="21" t="s">
        <v>20</v>
      </c>
      <c r="I7" s="21" t="s">
        <v>21</v>
      </c>
      <c r="J7" s="20" t="s">
        <v>22</v>
      </c>
      <c r="K7" s="43"/>
      <c r="L7" s="43"/>
    </row>
    <row r="8" spans="1:12" ht="14.25">
      <c r="A8" s="32" t="s">
        <v>23</v>
      </c>
      <c r="B8" s="53" t="s">
        <v>24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1" customFormat="1" ht="14.25">
      <c r="A9" s="14">
        <v>1</v>
      </c>
      <c r="B9" s="14" t="s">
        <v>25</v>
      </c>
      <c r="C9" s="14" t="s">
        <v>26</v>
      </c>
      <c r="D9" s="27">
        <v>21</v>
      </c>
      <c r="E9" s="14">
        <v>30</v>
      </c>
      <c r="F9" s="14">
        <v>20</v>
      </c>
      <c r="G9" s="14">
        <v>55</v>
      </c>
      <c r="H9" s="28">
        <f>SUM(E9*D9)</f>
        <v>630</v>
      </c>
      <c r="I9" s="28">
        <f>SUM(D9*F9)</f>
        <v>420</v>
      </c>
      <c r="J9" s="28">
        <f>SUM(G9*D9)</f>
        <v>1155</v>
      </c>
      <c r="K9" s="28">
        <f>SUM(H9:J9)</f>
        <v>2205</v>
      </c>
      <c r="L9" s="14" t="s">
        <v>168</v>
      </c>
    </row>
    <row r="10" spans="1:12" s="3" customFormat="1" ht="53.25" customHeight="1">
      <c r="A10" s="14">
        <v>2</v>
      </c>
      <c r="B10" s="14" t="s">
        <v>27</v>
      </c>
      <c r="C10" s="14" t="s">
        <v>26</v>
      </c>
      <c r="D10" s="27">
        <v>37.8</v>
      </c>
      <c r="E10" s="14"/>
      <c r="F10" s="14">
        <v>18</v>
      </c>
      <c r="G10" s="14">
        <v>30</v>
      </c>
      <c r="H10" s="28"/>
      <c r="I10" s="28">
        <f>SUM(D10*F10)</f>
        <v>680.4</v>
      </c>
      <c r="J10" s="28">
        <f>SUM(G10*D10)</f>
        <v>1134</v>
      </c>
      <c r="K10" s="28">
        <f>SUM(H10:J10)</f>
        <v>1814.4</v>
      </c>
      <c r="L10" s="30" t="s">
        <v>28</v>
      </c>
    </row>
    <row r="11" spans="1:12" ht="18" customHeight="1">
      <c r="A11" s="14">
        <v>4</v>
      </c>
      <c r="B11" s="14" t="s">
        <v>29</v>
      </c>
      <c r="C11" s="14" t="s">
        <v>30</v>
      </c>
      <c r="D11" s="27">
        <v>1</v>
      </c>
      <c r="E11" s="14">
        <v>70</v>
      </c>
      <c r="F11" s="14">
        <v>15</v>
      </c>
      <c r="G11" s="14">
        <v>15</v>
      </c>
      <c r="H11" s="28">
        <f>SUM(E11*D11)</f>
        <v>70</v>
      </c>
      <c r="I11" s="28">
        <f>SUM(D11*F11)</f>
        <v>15</v>
      </c>
      <c r="J11" s="28">
        <f>SUM(G11*D11)</f>
        <v>15</v>
      </c>
      <c r="K11" s="28">
        <f>SUM(H11:J11)</f>
        <v>100</v>
      </c>
      <c r="L11" s="14"/>
    </row>
    <row r="12" spans="1:12" ht="17.25" customHeight="1">
      <c r="A12" s="14">
        <v>3</v>
      </c>
      <c r="B12" s="14" t="s">
        <v>31</v>
      </c>
      <c r="C12" s="14" t="s">
        <v>32</v>
      </c>
      <c r="D12" s="27">
        <v>1</v>
      </c>
      <c r="E12" s="14">
        <v>1200</v>
      </c>
      <c r="F12" s="14">
        <v>300</v>
      </c>
      <c r="G12" s="14">
        <v>600</v>
      </c>
      <c r="H12" s="28">
        <f>SUM(E12*D12)</f>
        <v>1200</v>
      </c>
      <c r="I12" s="28">
        <f>SUM(D12*F12)</f>
        <v>300</v>
      </c>
      <c r="J12" s="28">
        <f>SUM(G12*D12)</f>
        <v>600</v>
      </c>
      <c r="K12" s="28">
        <f>SUM(H12:J12)</f>
        <v>2100</v>
      </c>
      <c r="L12" s="14" t="s">
        <v>33</v>
      </c>
    </row>
    <row r="13" spans="1:12" ht="27" customHeight="1">
      <c r="A13" s="14">
        <v>5</v>
      </c>
      <c r="B13" s="14" t="s">
        <v>34</v>
      </c>
      <c r="C13" s="14" t="s">
        <v>26</v>
      </c>
      <c r="D13" s="27">
        <f>33.6*2.65*1.05+D10</f>
        <v>131.292</v>
      </c>
      <c r="E13" s="14">
        <v>10</v>
      </c>
      <c r="F13" s="14">
        <v>3</v>
      </c>
      <c r="G13" s="14">
        <v>12</v>
      </c>
      <c r="H13" s="28">
        <f>SUM(E13*D13)</f>
        <v>1312.92</v>
      </c>
      <c r="I13" s="28">
        <f>SUM(D13*F13)</f>
        <v>393.876</v>
      </c>
      <c r="J13" s="28">
        <f>SUM(G13*D13)</f>
        <v>1575.504</v>
      </c>
      <c r="K13" s="28">
        <f>SUM(H13:J13)</f>
        <v>3282.3</v>
      </c>
      <c r="L13" s="30" t="s">
        <v>35</v>
      </c>
    </row>
    <row r="14" spans="1:12" ht="14.25">
      <c r="A14" s="32"/>
      <c r="B14" s="32" t="s">
        <v>36</v>
      </c>
      <c r="C14" s="14"/>
      <c r="D14" s="14"/>
      <c r="E14" s="14"/>
      <c r="F14" s="14"/>
      <c r="G14" s="14"/>
      <c r="H14" s="33">
        <f>SUM(H9:H13)</f>
        <v>3212.92</v>
      </c>
      <c r="I14" s="33">
        <f>SUM(I9:I13)</f>
        <v>1809.276</v>
      </c>
      <c r="J14" s="33">
        <f>SUM(J9:J13)</f>
        <v>4479.504</v>
      </c>
      <c r="K14" s="33">
        <f>SUM(K9:K13)</f>
        <v>9501.7</v>
      </c>
      <c r="L14" s="32"/>
    </row>
    <row r="15" spans="1:12" ht="14.25">
      <c r="A15" s="32" t="s">
        <v>37</v>
      </c>
      <c r="B15" s="53" t="s">
        <v>38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4.25">
      <c r="A16" s="14">
        <v>1</v>
      </c>
      <c r="B16" s="14" t="s">
        <v>39</v>
      </c>
      <c r="C16" s="14" t="s">
        <v>40</v>
      </c>
      <c r="D16" s="27">
        <v>1</v>
      </c>
      <c r="E16" s="14">
        <v>85</v>
      </c>
      <c r="F16" s="14"/>
      <c r="G16" s="14">
        <v>95</v>
      </c>
      <c r="H16" s="28">
        <f>SUM(E16*D16)</f>
        <v>85</v>
      </c>
      <c r="I16" s="28">
        <f aca="true" t="shared" si="0" ref="I16:I21">SUM(D16*F16)</f>
        <v>0</v>
      </c>
      <c r="J16" s="28">
        <f aca="true" t="shared" si="1" ref="J16:J21">SUM(G16*D16)</f>
        <v>95</v>
      </c>
      <c r="K16" s="28">
        <f aca="true" t="shared" si="2" ref="K16:K21">SUM(H16:J16)</f>
        <v>180</v>
      </c>
      <c r="L16" s="14" t="s">
        <v>41</v>
      </c>
    </row>
    <row r="17" spans="1:12" ht="14.25">
      <c r="A17" s="14">
        <v>2</v>
      </c>
      <c r="B17" s="14" t="s">
        <v>42</v>
      </c>
      <c r="C17" s="14" t="s">
        <v>43</v>
      </c>
      <c r="D17" s="27">
        <v>6</v>
      </c>
      <c r="E17" s="14">
        <v>25</v>
      </c>
      <c r="F17" s="14">
        <v>6</v>
      </c>
      <c r="G17" s="14">
        <v>8</v>
      </c>
      <c r="H17" s="28">
        <f>SUM(E17*D17)</f>
        <v>150</v>
      </c>
      <c r="I17" s="28">
        <f t="shared" si="0"/>
        <v>36</v>
      </c>
      <c r="J17" s="28">
        <f t="shared" si="1"/>
        <v>48</v>
      </c>
      <c r="K17" s="28">
        <f t="shared" si="2"/>
        <v>234</v>
      </c>
      <c r="L17" s="14" t="s">
        <v>44</v>
      </c>
    </row>
    <row r="18" spans="1:12" ht="14.25">
      <c r="A18" s="14">
        <v>3</v>
      </c>
      <c r="B18" s="14" t="s">
        <v>45</v>
      </c>
      <c r="C18" s="14" t="s">
        <v>26</v>
      </c>
      <c r="D18" s="27">
        <v>6.3</v>
      </c>
      <c r="E18" s="14">
        <v>90</v>
      </c>
      <c r="F18" s="14"/>
      <c r="G18" s="14">
        <v>25</v>
      </c>
      <c r="H18" s="28">
        <f>SUM(E18*D18)</f>
        <v>567</v>
      </c>
      <c r="I18" s="28">
        <f t="shared" si="0"/>
        <v>0</v>
      </c>
      <c r="J18" s="28">
        <f t="shared" si="1"/>
        <v>157.5</v>
      </c>
      <c r="K18" s="28">
        <f t="shared" si="2"/>
        <v>724.5</v>
      </c>
      <c r="L18" s="14" t="s">
        <v>46</v>
      </c>
    </row>
    <row r="19" spans="1:12" ht="14.25">
      <c r="A19" s="14">
        <v>4</v>
      </c>
      <c r="B19" s="14" t="s">
        <v>29</v>
      </c>
      <c r="C19" s="14" t="s">
        <v>30</v>
      </c>
      <c r="D19" s="27">
        <v>1</v>
      </c>
      <c r="E19" s="14">
        <v>70</v>
      </c>
      <c r="F19" s="14">
        <v>30</v>
      </c>
      <c r="G19" s="14">
        <v>15</v>
      </c>
      <c r="H19" s="28">
        <f>SUM(E19*D19)</f>
        <v>70</v>
      </c>
      <c r="I19" s="28">
        <f t="shared" si="0"/>
        <v>30</v>
      </c>
      <c r="J19" s="28">
        <f t="shared" si="1"/>
        <v>15</v>
      </c>
      <c r="K19" s="28">
        <f t="shared" si="2"/>
        <v>115</v>
      </c>
      <c r="L19" s="14"/>
    </row>
    <row r="20" spans="1:12" s="3" customFormat="1" ht="54.75" customHeight="1">
      <c r="A20" s="14">
        <v>5</v>
      </c>
      <c r="B20" s="14" t="s">
        <v>47</v>
      </c>
      <c r="C20" s="14" t="s">
        <v>26</v>
      </c>
      <c r="D20" s="27">
        <v>18.56</v>
      </c>
      <c r="E20" s="14"/>
      <c r="F20" s="14">
        <v>12</v>
      </c>
      <c r="G20" s="14">
        <v>35</v>
      </c>
      <c r="H20" s="28"/>
      <c r="I20" s="28">
        <f t="shared" si="0"/>
        <v>222.71999999999997</v>
      </c>
      <c r="J20" s="28">
        <f t="shared" si="1"/>
        <v>649.5999999999999</v>
      </c>
      <c r="K20" s="28">
        <f t="shared" si="2"/>
        <v>872.3199999999999</v>
      </c>
      <c r="L20" s="30" t="s">
        <v>48</v>
      </c>
    </row>
    <row r="21" spans="1:12" s="3" customFormat="1" ht="52.5" customHeight="1">
      <c r="A21" s="14">
        <v>6</v>
      </c>
      <c r="B21" s="14" t="s">
        <v>49</v>
      </c>
      <c r="C21" s="14" t="s">
        <v>26</v>
      </c>
      <c r="D21" s="27">
        <v>6.3</v>
      </c>
      <c r="E21" s="14"/>
      <c r="F21" s="14">
        <v>18</v>
      </c>
      <c r="G21" s="14">
        <v>30</v>
      </c>
      <c r="H21" s="28"/>
      <c r="I21" s="28">
        <f t="shared" si="0"/>
        <v>113.39999999999999</v>
      </c>
      <c r="J21" s="28">
        <f t="shared" si="1"/>
        <v>189</v>
      </c>
      <c r="K21" s="28">
        <f t="shared" si="2"/>
        <v>302.4</v>
      </c>
      <c r="L21" s="30" t="s">
        <v>28</v>
      </c>
    </row>
    <row r="22" spans="1:12" ht="14.25">
      <c r="A22" s="14"/>
      <c r="B22" s="32" t="s">
        <v>36</v>
      </c>
      <c r="C22" s="14"/>
      <c r="D22" s="14"/>
      <c r="E22" s="14"/>
      <c r="F22" s="14"/>
      <c r="G22" s="14"/>
      <c r="H22" s="33">
        <f>SUM(H16:H21)</f>
        <v>872</v>
      </c>
      <c r="I22" s="33">
        <f>SUM(I16:I21)</f>
        <v>402.11999999999995</v>
      </c>
      <c r="J22" s="33">
        <f>SUM(J16:J21)</f>
        <v>1154.1</v>
      </c>
      <c r="K22" s="33">
        <f>SUM(K16:K21)</f>
        <v>2428.22</v>
      </c>
      <c r="L22" s="32"/>
    </row>
    <row r="23" spans="1:12" ht="14.25">
      <c r="A23" s="32" t="s">
        <v>50</v>
      </c>
      <c r="B23" s="53" t="s">
        <v>51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4.25">
      <c r="A24" s="14">
        <v>1</v>
      </c>
      <c r="B24" s="14" t="s">
        <v>52</v>
      </c>
      <c r="C24" s="14" t="s">
        <v>26</v>
      </c>
      <c r="D24" s="27">
        <v>9.7</v>
      </c>
      <c r="E24" s="14">
        <v>35</v>
      </c>
      <c r="F24" s="14"/>
      <c r="G24" s="14">
        <v>25</v>
      </c>
      <c r="H24" s="28">
        <f>SUM(E24*D24)</f>
        <v>339.5</v>
      </c>
      <c r="I24" s="28"/>
      <c r="J24" s="28">
        <f>SUM(G24*D24)</f>
        <v>242.49999999999997</v>
      </c>
      <c r="K24" s="28">
        <f>SUM(H24:J24)</f>
        <v>582</v>
      </c>
      <c r="L24" s="14" t="s">
        <v>53</v>
      </c>
    </row>
    <row r="25" spans="1:12" ht="14.25">
      <c r="A25" s="14">
        <v>2</v>
      </c>
      <c r="B25" s="14" t="s">
        <v>45</v>
      </c>
      <c r="C25" s="14" t="s">
        <v>26</v>
      </c>
      <c r="D25" s="27">
        <v>5.9</v>
      </c>
      <c r="E25" s="14">
        <v>90</v>
      </c>
      <c r="F25" s="14"/>
      <c r="G25" s="14">
        <v>25</v>
      </c>
      <c r="H25" s="28">
        <f>SUM(E25*D25)</f>
        <v>531</v>
      </c>
      <c r="I25" s="28">
        <f>SUM(D25*F25)</f>
        <v>0</v>
      </c>
      <c r="J25" s="28">
        <f>SUM(G25*D25)</f>
        <v>147.5</v>
      </c>
      <c r="K25" s="28">
        <f>SUM(H25:J25)</f>
        <v>678.5</v>
      </c>
      <c r="L25" s="14" t="s">
        <v>46</v>
      </c>
    </row>
    <row r="26" spans="1:12" ht="14.25">
      <c r="A26" s="14">
        <v>3</v>
      </c>
      <c r="B26" s="14" t="s">
        <v>29</v>
      </c>
      <c r="C26" s="14" t="s">
        <v>30</v>
      </c>
      <c r="D26" s="27">
        <v>1</v>
      </c>
      <c r="E26" s="14">
        <v>35</v>
      </c>
      <c r="F26" s="14">
        <v>15</v>
      </c>
      <c r="G26" s="14">
        <v>50</v>
      </c>
      <c r="H26" s="28">
        <f>SUM(E26*D26)</f>
        <v>35</v>
      </c>
      <c r="I26" s="28">
        <f>SUM(D26*F26)</f>
        <v>15</v>
      </c>
      <c r="J26" s="28">
        <f>SUM(G26*D26)</f>
        <v>50</v>
      </c>
      <c r="K26" s="28">
        <f>SUM(H26:J26)</f>
        <v>100</v>
      </c>
      <c r="L26" s="14"/>
    </row>
    <row r="27" spans="1:12" ht="45" customHeight="1">
      <c r="A27" s="14">
        <v>4</v>
      </c>
      <c r="B27" s="14" t="s">
        <v>47</v>
      </c>
      <c r="C27" s="14" t="s">
        <v>26</v>
      </c>
      <c r="D27" s="27">
        <f>12*2.4</f>
        <v>28.799999999999997</v>
      </c>
      <c r="E27" s="14"/>
      <c r="F27" s="14">
        <v>12</v>
      </c>
      <c r="G27" s="27">
        <f>2.12*1.97</f>
        <v>4.1764</v>
      </c>
      <c r="H27" s="28"/>
      <c r="I27" s="28">
        <f>SUM(D27*F27)</f>
        <v>345.59999999999997</v>
      </c>
      <c r="J27" s="28">
        <f>SUM(G27*D27)</f>
        <v>120.28031999999999</v>
      </c>
      <c r="K27" s="28">
        <f>SUM(H27:J27)</f>
        <v>465.88032</v>
      </c>
      <c r="L27" s="30" t="s">
        <v>48</v>
      </c>
    </row>
    <row r="28" spans="1:12" s="3" customFormat="1" ht="57" customHeight="1">
      <c r="A28" s="14">
        <v>5</v>
      </c>
      <c r="B28" s="14" t="s">
        <v>49</v>
      </c>
      <c r="C28" s="14" t="s">
        <v>26</v>
      </c>
      <c r="D28" s="27">
        <v>5.9</v>
      </c>
      <c r="E28" s="14"/>
      <c r="F28" s="14">
        <v>18</v>
      </c>
      <c r="G28" s="14">
        <v>30</v>
      </c>
      <c r="H28" s="28"/>
      <c r="I28" s="28">
        <f>SUM(D28*F28)</f>
        <v>106.2</v>
      </c>
      <c r="J28" s="28">
        <f>SUM(G28*D28)</f>
        <v>177</v>
      </c>
      <c r="K28" s="28">
        <f>SUM(H28:J28)</f>
        <v>283.2</v>
      </c>
      <c r="L28" s="30" t="s">
        <v>28</v>
      </c>
    </row>
    <row r="29" spans="1:12" ht="14.25">
      <c r="A29" s="14"/>
      <c r="B29" s="32" t="s">
        <v>36</v>
      </c>
      <c r="C29" s="14"/>
      <c r="D29" s="14"/>
      <c r="E29" s="14"/>
      <c r="F29" s="14"/>
      <c r="G29" s="14"/>
      <c r="H29" s="33">
        <f>SUM(H24:H28)</f>
        <v>905.5</v>
      </c>
      <c r="I29" s="33">
        <f>SUM(I24:I28)</f>
        <v>466.79999999999995</v>
      </c>
      <c r="J29" s="33">
        <f>SUM(J24:J28)</f>
        <v>737.28032</v>
      </c>
      <c r="K29" s="33">
        <f>SUM(K24:K28)</f>
        <v>2109.58032</v>
      </c>
      <c r="L29" s="32"/>
    </row>
    <row r="30" spans="1:12" ht="14.25">
      <c r="A30" s="32" t="s">
        <v>54</v>
      </c>
      <c r="B30" s="53" t="s">
        <v>55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4.25">
      <c r="A31" s="14">
        <v>1</v>
      </c>
      <c r="B31" s="14" t="s">
        <v>52</v>
      </c>
      <c r="C31" s="14" t="s">
        <v>26</v>
      </c>
      <c r="D31" s="27">
        <v>6.5</v>
      </c>
      <c r="E31" s="14">
        <v>35</v>
      </c>
      <c r="F31" s="14"/>
      <c r="G31" s="14">
        <v>25</v>
      </c>
      <c r="H31" s="28">
        <f>SUM(E31*D31)</f>
        <v>227.5</v>
      </c>
      <c r="I31" s="28"/>
      <c r="J31" s="28">
        <f>SUM(G31*D31)</f>
        <v>162.5</v>
      </c>
      <c r="K31" s="28">
        <f>SUM(H31:J31)</f>
        <v>390</v>
      </c>
      <c r="L31" s="14" t="s">
        <v>53</v>
      </c>
    </row>
    <row r="32" spans="1:12" ht="14.25">
      <c r="A32" s="14">
        <v>2</v>
      </c>
      <c r="B32" s="14" t="s">
        <v>45</v>
      </c>
      <c r="C32" s="14" t="s">
        <v>26</v>
      </c>
      <c r="D32" s="27">
        <v>4.3</v>
      </c>
      <c r="E32" s="14">
        <v>90</v>
      </c>
      <c r="F32" s="14"/>
      <c r="G32" s="14">
        <v>25</v>
      </c>
      <c r="H32" s="28">
        <f>SUM(E32*D32)</f>
        <v>387</v>
      </c>
      <c r="I32" s="28">
        <f>SUM(D32*F32)</f>
        <v>0</v>
      </c>
      <c r="J32" s="28">
        <f>SUM(G32*D32)</f>
        <v>107.5</v>
      </c>
      <c r="K32" s="28">
        <f>SUM(H32:J32)</f>
        <v>494.5</v>
      </c>
      <c r="L32" s="14" t="s">
        <v>46</v>
      </c>
    </row>
    <row r="33" spans="1:12" ht="14.25">
      <c r="A33" s="14">
        <v>3</v>
      </c>
      <c r="B33" s="14" t="s">
        <v>29</v>
      </c>
      <c r="C33" s="14" t="s">
        <v>30</v>
      </c>
      <c r="D33" s="27">
        <v>1</v>
      </c>
      <c r="E33" s="14">
        <v>35</v>
      </c>
      <c r="F33" s="14">
        <v>15</v>
      </c>
      <c r="G33" s="14">
        <v>15</v>
      </c>
      <c r="H33" s="28">
        <f>SUM(E33*D33)</f>
        <v>35</v>
      </c>
      <c r="I33" s="28">
        <f>SUM(D33*F33)</f>
        <v>15</v>
      </c>
      <c r="J33" s="28">
        <f>SUM(G33*D33)</f>
        <v>15</v>
      </c>
      <c r="K33" s="28">
        <f>SUM(H33:J33)</f>
        <v>65</v>
      </c>
      <c r="L33" s="14"/>
    </row>
    <row r="34" spans="1:12" ht="51.75" customHeight="1">
      <c r="A34" s="14">
        <v>4</v>
      </c>
      <c r="B34" s="14" t="s">
        <v>47</v>
      </c>
      <c r="C34" s="14" t="s">
        <v>26</v>
      </c>
      <c r="D34" s="27">
        <f>8.4*2.4</f>
        <v>20.16</v>
      </c>
      <c r="E34" s="14"/>
      <c r="F34" s="14">
        <v>12</v>
      </c>
      <c r="G34" s="27">
        <f>2.12*1.97</f>
        <v>4.1764</v>
      </c>
      <c r="H34" s="28"/>
      <c r="I34" s="28">
        <f>SUM(D34*F34)</f>
        <v>241.92000000000002</v>
      </c>
      <c r="J34" s="28">
        <f>SUM(G34*D34)</f>
        <v>84.196224</v>
      </c>
      <c r="K34" s="28">
        <f>SUM(H34:J34)</f>
        <v>326.116224</v>
      </c>
      <c r="L34" s="30" t="s">
        <v>48</v>
      </c>
    </row>
    <row r="35" spans="1:12" s="3" customFormat="1" ht="50.25" customHeight="1">
      <c r="A35" s="14">
        <v>5</v>
      </c>
      <c r="B35" s="14" t="s">
        <v>49</v>
      </c>
      <c r="C35" s="14" t="s">
        <v>26</v>
      </c>
      <c r="D35" s="27">
        <v>4.3</v>
      </c>
      <c r="E35" s="14"/>
      <c r="F35" s="14">
        <v>18</v>
      </c>
      <c r="G35" s="14">
        <v>30</v>
      </c>
      <c r="H35" s="28"/>
      <c r="I35" s="28">
        <f>SUM(D35*F35)</f>
        <v>77.39999999999999</v>
      </c>
      <c r="J35" s="28">
        <f>SUM(G35*D35)</f>
        <v>129</v>
      </c>
      <c r="K35" s="28">
        <f>SUM(H35:J35)</f>
        <v>206.39999999999998</v>
      </c>
      <c r="L35" s="30" t="s">
        <v>28</v>
      </c>
    </row>
    <row r="36" spans="1:12" ht="14.25">
      <c r="A36" s="14"/>
      <c r="B36" s="32" t="s">
        <v>36</v>
      </c>
      <c r="C36" s="14"/>
      <c r="D36" s="14"/>
      <c r="E36" s="14"/>
      <c r="F36" s="14"/>
      <c r="G36" s="14"/>
      <c r="H36" s="33">
        <f>SUM(H31:H35)</f>
        <v>649.5</v>
      </c>
      <c r="I36" s="33">
        <f>SUM(I31:I35)</f>
        <v>334.32</v>
      </c>
      <c r="J36" s="33">
        <f>SUM(J31:J35)</f>
        <v>498.19622400000003</v>
      </c>
      <c r="K36" s="33">
        <f>SUM(K31:K35)</f>
        <v>1482.016224</v>
      </c>
      <c r="L36" s="32"/>
    </row>
    <row r="37" spans="1:12" ht="14.25">
      <c r="A37" s="32" t="s">
        <v>56</v>
      </c>
      <c r="B37" s="53" t="s">
        <v>57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s="4" customFormat="1" ht="14.25">
      <c r="A38" s="14">
        <v>1</v>
      </c>
      <c r="B38" s="14" t="s">
        <v>58</v>
      </c>
      <c r="C38" s="14" t="s">
        <v>59</v>
      </c>
      <c r="D38" s="14">
        <v>1.9</v>
      </c>
      <c r="E38" s="14">
        <f>65*3</f>
        <v>195</v>
      </c>
      <c r="F38" s="14">
        <v>30</v>
      </c>
      <c r="G38" s="14">
        <v>30</v>
      </c>
      <c r="H38" s="28">
        <f aca="true" t="shared" si="3" ref="H38:H44">SUM(E38*D38)</f>
        <v>370.5</v>
      </c>
      <c r="I38" s="28">
        <f aca="true" t="shared" si="4" ref="I38:I44">SUM(D38*F38)</f>
        <v>57</v>
      </c>
      <c r="J38" s="28">
        <f aca="true" t="shared" si="5" ref="J38:J44">SUM(G38*D38)</f>
        <v>57</v>
      </c>
      <c r="K38" s="28">
        <f aca="true" t="shared" si="6" ref="K38:K44">SUM(H38:J38)</f>
        <v>484.5</v>
      </c>
      <c r="L38" s="29" t="s">
        <v>60</v>
      </c>
    </row>
    <row r="39" spans="1:12" ht="14.25">
      <c r="A39" s="14">
        <v>2</v>
      </c>
      <c r="B39" s="14" t="s">
        <v>29</v>
      </c>
      <c r="C39" s="14" t="s">
        <v>30</v>
      </c>
      <c r="D39" s="27">
        <v>1</v>
      </c>
      <c r="E39" s="14">
        <v>35</v>
      </c>
      <c r="F39" s="14">
        <v>15</v>
      </c>
      <c r="G39" s="14">
        <v>15</v>
      </c>
      <c r="H39" s="28">
        <f t="shared" si="3"/>
        <v>35</v>
      </c>
      <c r="I39" s="28">
        <f t="shared" si="4"/>
        <v>15</v>
      </c>
      <c r="J39" s="28">
        <f t="shared" si="5"/>
        <v>15</v>
      </c>
      <c r="K39" s="28">
        <f t="shared" si="6"/>
        <v>65</v>
      </c>
      <c r="L39" s="14"/>
    </row>
    <row r="40" spans="1:12" ht="57">
      <c r="A40" s="14">
        <v>3</v>
      </c>
      <c r="B40" s="14" t="s">
        <v>61</v>
      </c>
      <c r="C40" s="14" t="s">
        <v>26</v>
      </c>
      <c r="D40" s="14">
        <f>(2.6*2.65)*3.5</f>
        <v>24.115</v>
      </c>
      <c r="E40" s="14">
        <v>70</v>
      </c>
      <c r="F40" s="14">
        <v>5</v>
      </c>
      <c r="G40" s="14">
        <v>73</v>
      </c>
      <c r="H40" s="28">
        <f t="shared" si="3"/>
        <v>1688.05</v>
      </c>
      <c r="I40" s="28">
        <f t="shared" si="4"/>
        <v>120.57499999999999</v>
      </c>
      <c r="J40" s="28">
        <f t="shared" si="5"/>
        <v>1760.395</v>
      </c>
      <c r="K40" s="28">
        <f t="shared" si="6"/>
        <v>3569.02</v>
      </c>
      <c r="L40" s="30" t="s">
        <v>62</v>
      </c>
    </row>
    <row r="41" spans="1:12" ht="14.25">
      <c r="A41" s="14">
        <v>4</v>
      </c>
      <c r="B41" s="14" t="s">
        <v>31</v>
      </c>
      <c r="C41" s="14" t="s">
        <v>32</v>
      </c>
      <c r="D41" s="27">
        <v>1</v>
      </c>
      <c r="E41" s="14">
        <v>440</v>
      </c>
      <c r="F41" s="14">
        <v>80</v>
      </c>
      <c r="G41" s="14">
        <v>400</v>
      </c>
      <c r="H41" s="28">
        <f t="shared" si="3"/>
        <v>440</v>
      </c>
      <c r="I41" s="28">
        <f t="shared" si="4"/>
        <v>80</v>
      </c>
      <c r="J41" s="28">
        <f t="shared" si="5"/>
        <v>400</v>
      </c>
      <c r="K41" s="28">
        <f t="shared" si="6"/>
        <v>920</v>
      </c>
      <c r="L41" s="30" t="s">
        <v>63</v>
      </c>
    </row>
    <row r="42" spans="1:12" s="1" customFormat="1" ht="14.25">
      <c r="A42" s="14">
        <v>5</v>
      </c>
      <c r="B42" s="14" t="s">
        <v>64</v>
      </c>
      <c r="C42" s="14" t="s">
        <v>26</v>
      </c>
      <c r="D42" s="27">
        <v>20</v>
      </c>
      <c r="E42" s="14">
        <v>20</v>
      </c>
      <c r="F42" s="14">
        <v>20</v>
      </c>
      <c r="G42" s="14">
        <v>35</v>
      </c>
      <c r="H42" s="28">
        <f t="shared" si="3"/>
        <v>400</v>
      </c>
      <c r="I42" s="28">
        <f t="shared" si="4"/>
        <v>400</v>
      </c>
      <c r="J42" s="28">
        <f t="shared" si="5"/>
        <v>700</v>
      </c>
      <c r="K42" s="28">
        <f t="shared" si="6"/>
        <v>1500</v>
      </c>
      <c r="L42" s="14" t="s">
        <v>65</v>
      </c>
    </row>
    <row r="43" spans="1:12" ht="14.25">
      <c r="A43" s="14">
        <v>6</v>
      </c>
      <c r="B43" s="14" t="s">
        <v>66</v>
      </c>
      <c r="C43" s="14" t="s">
        <v>32</v>
      </c>
      <c r="D43" s="27">
        <v>1</v>
      </c>
      <c r="E43" s="14">
        <v>580</v>
      </c>
      <c r="F43" s="14">
        <v>100</v>
      </c>
      <c r="G43" s="14">
        <v>600</v>
      </c>
      <c r="H43" s="28">
        <f t="shared" si="3"/>
        <v>580</v>
      </c>
      <c r="I43" s="28">
        <f t="shared" si="4"/>
        <v>100</v>
      </c>
      <c r="J43" s="28">
        <f t="shared" si="5"/>
        <v>600</v>
      </c>
      <c r="K43" s="28">
        <f t="shared" si="6"/>
        <v>1280</v>
      </c>
      <c r="L43" s="30" t="s">
        <v>63</v>
      </c>
    </row>
    <row r="44" spans="1:12" ht="28.5" customHeight="1">
      <c r="A44" s="14">
        <v>7</v>
      </c>
      <c r="B44" s="14" t="s">
        <v>34</v>
      </c>
      <c r="C44" s="14" t="s">
        <v>26</v>
      </c>
      <c r="D44" s="27">
        <v>38.56</v>
      </c>
      <c r="E44" s="14">
        <v>10</v>
      </c>
      <c r="F44" s="14">
        <v>3</v>
      </c>
      <c r="G44" s="14">
        <v>12</v>
      </c>
      <c r="H44" s="28">
        <f t="shared" si="3"/>
        <v>385.6</v>
      </c>
      <c r="I44" s="28">
        <f t="shared" si="4"/>
        <v>115.68</v>
      </c>
      <c r="J44" s="28">
        <f t="shared" si="5"/>
        <v>462.72</v>
      </c>
      <c r="K44" s="28">
        <f t="shared" si="6"/>
        <v>964</v>
      </c>
      <c r="L44" s="30" t="s">
        <v>35</v>
      </c>
    </row>
    <row r="45" spans="1:12" ht="14.25">
      <c r="A45" s="14"/>
      <c r="B45" s="32" t="s">
        <v>36</v>
      </c>
      <c r="C45" s="14"/>
      <c r="D45" s="14"/>
      <c r="E45" s="14"/>
      <c r="F45" s="14"/>
      <c r="G45" s="14"/>
      <c r="H45" s="33">
        <f>SUM(H38:H44)</f>
        <v>3899.15</v>
      </c>
      <c r="I45" s="33">
        <f>SUM(I38:I44)</f>
        <v>888.2550000000001</v>
      </c>
      <c r="J45" s="33">
        <f>SUM(J38:J44)</f>
        <v>3995.115</v>
      </c>
      <c r="K45" s="33">
        <f>SUM(K38:K44)</f>
        <v>8782.52</v>
      </c>
      <c r="L45" s="29"/>
    </row>
    <row r="46" spans="1:12" ht="14.25">
      <c r="A46" s="32" t="s">
        <v>67</v>
      </c>
      <c r="B46" s="53" t="s">
        <v>68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4" customFormat="1" ht="14.25">
      <c r="A47" s="14">
        <v>1</v>
      </c>
      <c r="B47" s="14" t="s">
        <v>58</v>
      </c>
      <c r="C47" s="14" t="s">
        <v>59</v>
      </c>
      <c r="D47" s="14">
        <v>1.8</v>
      </c>
      <c r="E47" s="14">
        <f>65*3</f>
        <v>195</v>
      </c>
      <c r="F47" s="14">
        <v>30</v>
      </c>
      <c r="G47" s="14">
        <v>30</v>
      </c>
      <c r="H47" s="28">
        <f>SUM(E47*D47)</f>
        <v>351</v>
      </c>
      <c r="I47" s="28">
        <f>SUM(D47*F47)</f>
        <v>54</v>
      </c>
      <c r="J47" s="28">
        <f>SUM(G47*D47)</f>
        <v>54</v>
      </c>
      <c r="K47" s="28">
        <f>SUM(H47:J47)</f>
        <v>459</v>
      </c>
      <c r="L47" s="29" t="s">
        <v>60</v>
      </c>
    </row>
    <row r="48" spans="1:12" ht="32.25" customHeight="1">
      <c r="A48" s="14">
        <v>2</v>
      </c>
      <c r="B48" s="14" t="s">
        <v>34</v>
      </c>
      <c r="C48" s="14" t="s">
        <v>26</v>
      </c>
      <c r="D48" s="27">
        <f>14.2*2.7*1.05+11</f>
        <v>51.257000000000005</v>
      </c>
      <c r="E48" s="14">
        <v>10</v>
      </c>
      <c r="F48" s="14">
        <v>3</v>
      </c>
      <c r="G48" s="14">
        <v>12</v>
      </c>
      <c r="H48" s="28">
        <f>SUM(E48*D48)</f>
        <v>512.57</v>
      </c>
      <c r="I48" s="28">
        <f>SUM(D48*F48)</f>
        <v>153.77100000000002</v>
      </c>
      <c r="J48" s="28">
        <f>SUM(G48*D48)</f>
        <v>615.0840000000001</v>
      </c>
      <c r="K48" s="28">
        <f>SUM(H48:J48)</f>
        <v>1281.4250000000002</v>
      </c>
      <c r="L48" s="30" t="s">
        <v>35</v>
      </c>
    </row>
    <row r="49" spans="1:12" ht="14.25">
      <c r="A49" s="14"/>
      <c r="B49" s="32" t="s">
        <v>36</v>
      </c>
      <c r="C49" s="14"/>
      <c r="D49" s="14"/>
      <c r="E49" s="14"/>
      <c r="F49" s="14"/>
      <c r="G49" s="14"/>
      <c r="H49" s="33">
        <f>SUM(H47:H48)</f>
        <v>863.57</v>
      </c>
      <c r="I49" s="33">
        <f>SUM(I47:I48)</f>
        <v>207.77100000000002</v>
      </c>
      <c r="J49" s="33">
        <f>SUM(J47:J48)</f>
        <v>669.0840000000001</v>
      </c>
      <c r="K49" s="33">
        <f>SUM(K47:K48)</f>
        <v>1740.4250000000002</v>
      </c>
      <c r="L49" s="29"/>
    </row>
    <row r="50" spans="1:12" ht="14.25">
      <c r="A50" s="32" t="s">
        <v>69</v>
      </c>
      <c r="B50" s="53" t="s">
        <v>70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s="4" customFormat="1" ht="18" customHeight="1">
      <c r="A51" s="14">
        <v>1</v>
      </c>
      <c r="B51" s="14" t="s">
        <v>29</v>
      </c>
      <c r="C51" s="14" t="s">
        <v>30</v>
      </c>
      <c r="D51" s="27">
        <v>1</v>
      </c>
      <c r="E51" s="14">
        <v>35</v>
      </c>
      <c r="F51" s="14">
        <v>15</v>
      </c>
      <c r="G51" s="14">
        <v>15</v>
      </c>
      <c r="H51" s="28">
        <f>SUM(E51*D51)</f>
        <v>35</v>
      </c>
      <c r="I51" s="28">
        <f>SUM(D51*F51)</f>
        <v>15</v>
      </c>
      <c r="J51" s="28">
        <f>SUM(G51*D51)</f>
        <v>15</v>
      </c>
      <c r="K51" s="28">
        <f>SUM(H51:J51)</f>
        <v>65</v>
      </c>
      <c r="L51" s="29"/>
    </row>
    <row r="52" spans="1:12" ht="14.25">
      <c r="A52" s="14">
        <v>2</v>
      </c>
      <c r="B52" s="14" t="s">
        <v>71</v>
      </c>
      <c r="C52" s="14" t="s">
        <v>30</v>
      </c>
      <c r="D52" s="27">
        <v>1</v>
      </c>
      <c r="E52" s="14">
        <v>70</v>
      </c>
      <c r="F52" s="14">
        <v>30</v>
      </c>
      <c r="G52" s="14">
        <v>30</v>
      </c>
      <c r="H52" s="28">
        <f>SUM(E52*D52)</f>
        <v>70</v>
      </c>
      <c r="I52" s="28">
        <f>SUM(D52*F52)</f>
        <v>30</v>
      </c>
      <c r="J52" s="28">
        <f>SUM(G52*D52)</f>
        <v>30</v>
      </c>
      <c r="K52" s="28">
        <f>SUM(H52:J52)</f>
        <v>130</v>
      </c>
      <c r="L52" s="14"/>
    </row>
    <row r="53" spans="1:12" ht="27" customHeight="1">
      <c r="A53" s="14">
        <v>3</v>
      </c>
      <c r="B53" s="14" t="s">
        <v>34</v>
      </c>
      <c r="C53" s="14" t="s">
        <v>26</v>
      </c>
      <c r="D53" s="27">
        <f>12*2.65*1.05+8.3</f>
        <v>41.69</v>
      </c>
      <c r="E53" s="14">
        <v>10</v>
      </c>
      <c r="F53" s="14">
        <v>3</v>
      </c>
      <c r="G53" s="14">
        <v>12</v>
      </c>
      <c r="H53" s="28">
        <f>SUM(E53*D53)</f>
        <v>416.9</v>
      </c>
      <c r="I53" s="28">
        <f>SUM(D53*F53)</f>
        <v>125.07</v>
      </c>
      <c r="J53" s="28">
        <f>SUM(G53*D53)</f>
        <v>500.28</v>
      </c>
      <c r="K53" s="28">
        <f>SUM(H53:J53)</f>
        <v>1042.25</v>
      </c>
      <c r="L53" s="30" t="s">
        <v>35</v>
      </c>
    </row>
    <row r="54" spans="1:12" ht="14.25">
      <c r="A54" s="14"/>
      <c r="B54" s="32" t="s">
        <v>36</v>
      </c>
      <c r="C54" s="14"/>
      <c r="D54" s="14"/>
      <c r="E54" s="14"/>
      <c r="F54" s="14"/>
      <c r="G54" s="14"/>
      <c r="H54" s="33">
        <f>SUM(H51:H53)</f>
        <v>521.9</v>
      </c>
      <c r="I54" s="33">
        <f>SUM(I51:I53)</f>
        <v>170.07</v>
      </c>
      <c r="J54" s="33">
        <f>SUM(J51:J53)</f>
        <v>545.28</v>
      </c>
      <c r="K54" s="33">
        <f>SUM(K51:K53)</f>
        <v>1237.25</v>
      </c>
      <c r="L54" s="29"/>
    </row>
    <row r="55" spans="1:12" ht="14.25">
      <c r="A55" s="32" t="s">
        <v>72</v>
      </c>
      <c r="B55" s="53" t="s">
        <v>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48" customHeight="1">
      <c r="A56" s="14">
        <v>1</v>
      </c>
      <c r="B56" s="14" t="s">
        <v>74</v>
      </c>
      <c r="C56" s="14" t="s">
        <v>26</v>
      </c>
      <c r="D56" s="27">
        <v>11.5</v>
      </c>
      <c r="E56" s="14"/>
      <c r="F56" s="14">
        <v>18</v>
      </c>
      <c r="G56" s="14">
        <v>30</v>
      </c>
      <c r="H56" s="28">
        <f>SUM(E56*D56)</f>
        <v>0</v>
      </c>
      <c r="I56" s="28">
        <f>SUM(D56*F56)</f>
        <v>207</v>
      </c>
      <c r="J56" s="28">
        <f>SUM(G56*D56)</f>
        <v>345</v>
      </c>
      <c r="K56" s="28">
        <f>SUM(I56:J56,H56)</f>
        <v>552</v>
      </c>
      <c r="L56" s="30" t="s">
        <v>28</v>
      </c>
    </row>
    <row r="57" spans="1:12" ht="51" customHeight="1">
      <c r="A57" s="14">
        <v>2</v>
      </c>
      <c r="B57" s="14" t="s">
        <v>47</v>
      </c>
      <c r="C57" s="14" t="s">
        <v>26</v>
      </c>
      <c r="D57" s="27">
        <v>32</v>
      </c>
      <c r="E57" s="14"/>
      <c r="F57" s="14">
        <v>12</v>
      </c>
      <c r="G57" s="27">
        <f>2.12*1.97</f>
        <v>4.1764</v>
      </c>
      <c r="H57" s="28"/>
      <c r="I57" s="28">
        <f>SUM(D57*F57)</f>
        <v>384</v>
      </c>
      <c r="J57" s="28">
        <f>SUM(G57*D57)</f>
        <v>133.6448</v>
      </c>
      <c r="K57" s="28">
        <f>SUM(I57:J57,H57)</f>
        <v>517.6448</v>
      </c>
      <c r="L57" s="30" t="s">
        <v>48</v>
      </c>
    </row>
    <row r="58" spans="1:12" ht="14.25" customHeight="1">
      <c r="A58" s="14">
        <v>3</v>
      </c>
      <c r="B58" s="14" t="s">
        <v>34</v>
      </c>
      <c r="C58" s="14" t="s">
        <v>26</v>
      </c>
      <c r="D58" s="27">
        <v>10</v>
      </c>
      <c r="E58" s="14">
        <v>10</v>
      </c>
      <c r="F58" s="14">
        <v>3</v>
      </c>
      <c r="G58" s="14">
        <v>12</v>
      </c>
      <c r="H58" s="28">
        <f>SUM(E58*D58)</f>
        <v>100</v>
      </c>
      <c r="I58" s="28">
        <f>SUM(D58*F58)</f>
        <v>30</v>
      </c>
      <c r="J58" s="28">
        <f>SUM(G58*D58)</f>
        <v>120</v>
      </c>
      <c r="K58" s="28">
        <f>SUM(I58:J58,H58)</f>
        <v>250</v>
      </c>
      <c r="L58" s="30" t="s">
        <v>35</v>
      </c>
    </row>
    <row r="59" spans="1:12" ht="14.25">
      <c r="A59" s="14"/>
      <c r="B59" s="32" t="s">
        <v>36</v>
      </c>
      <c r="C59" s="14"/>
      <c r="D59" s="14"/>
      <c r="E59" s="14"/>
      <c r="F59" s="14"/>
      <c r="G59" s="14"/>
      <c r="H59" s="33">
        <f>SUM(H56:H58)</f>
        <v>100</v>
      </c>
      <c r="I59" s="33">
        <f>SUM(I56:I58)</f>
        <v>621</v>
      </c>
      <c r="J59" s="33">
        <f>SUM(J56:J58)</f>
        <v>598.6448</v>
      </c>
      <c r="K59" s="28">
        <f>SUM(I59:J59,H59)</f>
        <v>1319.6448</v>
      </c>
      <c r="L59" s="32"/>
    </row>
    <row r="60" spans="1:12" ht="14.25">
      <c r="A60" s="32" t="s">
        <v>75</v>
      </c>
      <c r="B60" s="53" t="s">
        <v>76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4.25">
      <c r="A61" s="14">
        <v>1</v>
      </c>
      <c r="B61" s="14" t="s">
        <v>77</v>
      </c>
      <c r="C61" s="14" t="s">
        <v>59</v>
      </c>
      <c r="D61" s="27">
        <v>75</v>
      </c>
      <c r="E61" s="14">
        <v>25</v>
      </c>
      <c r="F61" s="14"/>
      <c r="G61" s="14">
        <v>10</v>
      </c>
      <c r="H61" s="28">
        <f aca="true" t="shared" si="7" ref="H61:H75">SUM(E61*D61)</f>
        <v>1875</v>
      </c>
      <c r="I61" s="28">
        <f aca="true" t="shared" si="8" ref="I61:I75">SUM(D61*F61)</f>
        <v>0</v>
      </c>
      <c r="J61" s="28">
        <f aca="true" t="shared" si="9" ref="J61:J75">SUM(G61*D61)</f>
        <v>750</v>
      </c>
      <c r="K61" s="28">
        <f aca="true" t="shared" si="10" ref="K61:K75">SUM(I61:J61,H61)</f>
        <v>2625</v>
      </c>
      <c r="L61" s="14" t="s">
        <v>78</v>
      </c>
    </row>
    <row r="62" spans="1:12" ht="14.25">
      <c r="A62" s="14">
        <v>2</v>
      </c>
      <c r="B62" s="14" t="s">
        <v>79</v>
      </c>
      <c r="C62" s="14" t="s">
        <v>59</v>
      </c>
      <c r="D62" s="27">
        <v>420</v>
      </c>
      <c r="E62" s="14">
        <v>2</v>
      </c>
      <c r="F62" s="14"/>
      <c r="G62" s="14">
        <v>1.5</v>
      </c>
      <c r="H62" s="28">
        <f t="shared" si="7"/>
        <v>840</v>
      </c>
      <c r="I62" s="28">
        <f t="shared" si="8"/>
        <v>0</v>
      </c>
      <c r="J62" s="28">
        <f t="shared" si="9"/>
        <v>630</v>
      </c>
      <c r="K62" s="28">
        <f t="shared" si="10"/>
        <v>1470</v>
      </c>
      <c r="L62" s="14" t="s">
        <v>80</v>
      </c>
    </row>
    <row r="63" spans="1:12" ht="14.25">
      <c r="A63" s="14">
        <v>3</v>
      </c>
      <c r="B63" s="14" t="s">
        <v>81</v>
      </c>
      <c r="C63" s="14" t="s">
        <v>59</v>
      </c>
      <c r="D63" s="27">
        <v>420</v>
      </c>
      <c r="E63" s="14">
        <v>3</v>
      </c>
      <c r="F63" s="14"/>
      <c r="G63" s="14">
        <v>1.5</v>
      </c>
      <c r="H63" s="28">
        <f t="shared" si="7"/>
        <v>1260</v>
      </c>
      <c r="I63" s="28">
        <f t="shared" si="8"/>
        <v>0</v>
      </c>
      <c r="J63" s="28">
        <f t="shared" si="9"/>
        <v>630</v>
      </c>
      <c r="K63" s="28">
        <f t="shared" si="10"/>
        <v>1890</v>
      </c>
      <c r="L63" s="14" t="s">
        <v>80</v>
      </c>
    </row>
    <row r="64" spans="1:12" ht="14.25">
      <c r="A64" s="14">
        <v>4</v>
      </c>
      <c r="B64" s="14" t="s">
        <v>82</v>
      </c>
      <c r="C64" s="14" t="s">
        <v>59</v>
      </c>
      <c r="D64" s="27">
        <v>80</v>
      </c>
      <c r="E64" s="14">
        <v>0.7</v>
      </c>
      <c r="F64" s="14"/>
      <c r="G64" s="14">
        <v>1.5</v>
      </c>
      <c r="H64" s="28">
        <f t="shared" si="7"/>
        <v>56</v>
      </c>
      <c r="I64" s="28">
        <f t="shared" si="8"/>
        <v>0</v>
      </c>
      <c r="J64" s="28">
        <f t="shared" si="9"/>
        <v>120</v>
      </c>
      <c r="K64" s="28">
        <f t="shared" si="10"/>
        <v>176</v>
      </c>
      <c r="L64" s="14" t="s">
        <v>83</v>
      </c>
    </row>
    <row r="65" spans="1:12" ht="14.25">
      <c r="A65" s="14">
        <v>5</v>
      </c>
      <c r="B65" s="14" t="s">
        <v>84</v>
      </c>
      <c r="C65" s="14" t="s">
        <v>59</v>
      </c>
      <c r="D65" s="27">
        <v>80</v>
      </c>
      <c r="E65" s="14">
        <v>2.5</v>
      </c>
      <c r="F65" s="14"/>
      <c r="G65" s="14">
        <v>1.5</v>
      </c>
      <c r="H65" s="28">
        <f t="shared" si="7"/>
        <v>200</v>
      </c>
      <c r="I65" s="28">
        <f t="shared" si="8"/>
        <v>0</v>
      </c>
      <c r="J65" s="28">
        <f t="shared" si="9"/>
        <v>120</v>
      </c>
      <c r="K65" s="28">
        <f t="shared" si="10"/>
        <v>320</v>
      </c>
      <c r="L65" s="34" t="s">
        <v>85</v>
      </c>
    </row>
    <row r="66" spans="1:12" ht="14.25">
      <c r="A66" s="14">
        <v>6</v>
      </c>
      <c r="B66" s="14" t="s">
        <v>86</v>
      </c>
      <c r="C66" s="14" t="s">
        <v>59</v>
      </c>
      <c r="D66" s="27">
        <v>80</v>
      </c>
      <c r="E66" s="14">
        <v>1</v>
      </c>
      <c r="F66" s="14"/>
      <c r="G66" s="14">
        <v>1.5</v>
      </c>
      <c r="H66" s="28">
        <f t="shared" si="7"/>
        <v>80</v>
      </c>
      <c r="I66" s="28">
        <f t="shared" si="8"/>
        <v>0</v>
      </c>
      <c r="J66" s="28">
        <f t="shared" si="9"/>
        <v>120</v>
      </c>
      <c r="K66" s="28">
        <f t="shared" si="10"/>
        <v>200</v>
      </c>
      <c r="L66" s="34" t="s">
        <v>87</v>
      </c>
    </row>
    <row r="67" spans="1:12" ht="14.25">
      <c r="A67" s="14">
        <v>7</v>
      </c>
      <c r="B67" s="14" t="s">
        <v>88</v>
      </c>
      <c r="C67" s="14" t="s">
        <v>59</v>
      </c>
      <c r="D67" s="27">
        <v>120</v>
      </c>
      <c r="E67" s="14">
        <v>1</v>
      </c>
      <c r="F67" s="14"/>
      <c r="G67" s="14">
        <v>2</v>
      </c>
      <c r="H67" s="28">
        <f t="shared" si="7"/>
        <v>120</v>
      </c>
      <c r="I67" s="28">
        <f t="shared" si="8"/>
        <v>0</v>
      </c>
      <c r="J67" s="28">
        <f t="shared" si="9"/>
        <v>240</v>
      </c>
      <c r="K67" s="28">
        <f t="shared" si="10"/>
        <v>360</v>
      </c>
      <c r="L67" s="14" t="s">
        <v>89</v>
      </c>
    </row>
    <row r="68" spans="1:12" s="4" customFormat="1" ht="14.25">
      <c r="A68" s="14">
        <v>8</v>
      </c>
      <c r="B68" s="14" t="s">
        <v>90</v>
      </c>
      <c r="C68" s="14" t="s">
        <v>91</v>
      </c>
      <c r="D68" s="27">
        <v>50</v>
      </c>
      <c r="E68" s="14">
        <v>1</v>
      </c>
      <c r="F68" s="14"/>
      <c r="G68" s="14">
        <v>3</v>
      </c>
      <c r="H68" s="28">
        <f t="shared" si="7"/>
        <v>50</v>
      </c>
      <c r="I68" s="28">
        <f t="shared" si="8"/>
        <v>0</v>
      </c>
      <c r="J68" s="28">
        <f t="shared" si="9"/>
        <v>150</v>
      </c>
      <c r="K68" s="28">
        <f t="shared" si="10"/>
        <v>200</v>
      </c>
      <c r="L68" s="14" t="s">
        <v>92</v>
      </c>
    </row>
    <row r="69" spans="1:12" s="4" customFormat="1" ht="14.25">
      <c r="A69" s="14">
        <v>9</v>
      </c>
      <c r="B69" s="14" t="s">
        <v>93</v>
      </c>
      <c r="C69" s="14" t="s">
        <v>91</v>
      </c>
      <c r="D69" s="27">
        <v>90</v>
      </c>
      <c r="E69" s="14"/>
      <c r="F69" s="14"/>
      <c r="G69" s="14">
        <v>5</v>
      </c>
      <c r="H69" s="28">
        <f t="shared" si="7"/>
        <v>0</v>
      </c>
      <c r="I69" s="28">
        <f t="shared" si="8"/>
        <v>0</v>
      </c>
      <c r="J69" s="28">
        <f t="shared" si="9"/>
        <v>450</v>
      </c>
      <c r="K69" s="28">
        <f t="shared" si="10"/>
        <v>450</v>
      </c>
      <c r="L69" s="14" t="s">
        <v>94</v>
      </c>
    </row>
    <row r="70" spans="1:12" s="4" customFormat="1" ht="14.25">
      <c r="A70" s="14">
        <v>10</v>
      </c>
      <c r="B70" s="14" t="s">
        <v>95</v>
      </c>
      <c r="C70" s="14" t="s">
        <v>32</v>
      </c>
      <c r="D70" s="27">
        <v>35</v>
      </c>
      <c r="E70" s="14"/>
      <c r="F70" s="14"/>
      <c r="G70" s="14">
        <v>10</v>
      </c>
      <c r="H70" s="28">
        <f t="shared" si="7"/>
        <v>0</v>
      </c>
      <c r="I70" s="28">
        <f t="shared" si="8"/>
        <v>0</v>
      </c>
      <c r="J70" s="28">
        <f t="shared" si="9"/>
        <v>350</v>
      </c>
      <c r="K70" s="28">
        <f t="shared" si="10"/>
        <v>350</v>
      </c>
      <c r="L70" s="34" t="s">
        <v>96</v>
      </c>
    </row>
    <row r="71" spans="1:12" s="4" customFormat="1" ht="14.25">
      <c r="A71" s="14">
        <v>11</v>
      </c>
      <c r="B71" s="14" t="s">
        <v>95</v>
      </c>
      <c r="C71" s="14" t="s">
        <v>32</v>
      </c>
      <c r="D71" s="27">
        <v>7</v>
      </c>
      <c r="E71" s="14"/>
      <c r="F71" s="14"/>
      <c r="G71" s="14">
        <v>20</v>
      </c>
      <c r="H71" s="28">
        <f t="shared" si="7"/>
        <v>0</v>
      </c>
      <c r="I71" s="28">
        <f t="shared" si="8"/>
        <v>0</v>
      </c>
      <c r="J71" s="28">
        <f t="shared" si="9"/>
        <v>140</v>
      </c>
      <c r="K71" s="28">
        <f t="shared" si="10"/>
        <v>140</v>
      </c>
      <c r="L71" s="34" t="s">
        <v>97</v>
      </c>
    </row>
    <row r="72" spans="1:12" s="4" customFormat="1" ht="14.25">
      <c r="A72" s="14">
        <v>12</v>
      </c>
      <c r="B72" s="14" t="s">
        <v>95</v>
      </c>
      <c r="C72" s="14" t="s">
        <v>32</v>
      </c>
      <c r="D72" s="27">
        <v>5</v>
      </c>
      <c r="E72" s="14"/>
      <c r="F72" s="14"/>
      <c r="G72" s="14">
        <v>80</v>
      </c>
      <c r="H72" s="28">
        <f t="shared" si="7"/>
        <v>0</v>
      </c>
      <c r="I72" s="28">
        <f t="shared" si="8"/>
        <v>0</v>
      </c>
      <c r="J72" s="28">
        <f t="shared" si="9"/>
        <v>400</v>
      </c>
      <c r="K72" s="28">
        <f t="shared" si="10"/>
        <v>400</v>
      </c>
      <c r="L72" s="34" t="s">
        <v>98</v>
      </c>
    </row>
    <row r="73" spans="1:12" s="4" customFormat="1" ht="14.25">
      <c r="A73" s="14">
        <v>13</v>
      </c>
      <c r="B73" s="14" t="s">
        <v>99</v>
      </c>
      <c r="C73" s="14" t="s">
        <v>32</v>
      </c>
      <c r="D73" s="27">
        <v>2</v>
      </c>
      <c r="E73" s="14"/>
      <c r="F73" s="14"/>
      <c r="G73" s="14">
        <v>100</v>
      </c>
      <c r="H73" s="28">
        <f t="shared" si="7"/>
        <v>0</v>
      </c>
      <c r="I73" s="28">
        <f t="shared" si="8"/>
        <v>0</v>
      </c>
      <c r="J73" s="28">
        <f t="shared" si="9"/>
        <v>200</v>
      </c>
      <c r="K73" s="28">
        <f t="shared" si="10"/>
        <v>200</v>
      </c>
      <c r="L73" s="34"/>
    </row>
    <row r="74" spans="1:12" s="4" customFormat="1" ht="14.25">
      <c r="A74" s="14">
        <v>14</v>
      </c>
      <c r="B74" s="14" t="s">
        <v>100</v>
      </c>
      <c r="C74" s="14" t="s">
        <v>32</v>
      </c>
      <c r="D74" s="27">
        <v>2</v>
      </c>
      <c r="E74" s="14"/>
      <c r="F74" s="14"/>
      <c r="G74" s="14">
        <v>200</v>
      </c>
      <c r="H74" s="28">
        <f t="shared" si="7"/>
        <v>0</v>
      </c>
      <c r="I74" s="28">
        <f t="shared" si="8"/>
        <v>0</v>
      </c>
      <c r="J74" s="28">
        <f t="shared" si="9"/>
        <v>400</v>
      </c>
      <c r="K74" s="28">
        <f t="shared" si="10"/>
        <v>400</v>
      </c>
      <c r="L74" s="34"/>
    </row>
    <row r="75" spans="1:12" ht="14.25">
      <c r="A75" s="14">
        <v>15</v>
      </c>
      <c r="B75" s="14" t="s">
        <v>101</v>
      </c>
      <c r="C75" s="14" t="s">
        <v>59</v>
      </c>
      <c r="D75" s="27">
        <v>55</v>
      </c>
      <c r="E75" s="14"/>
      <c r="F75" s="14"/>
      <c r="G75" s="14">
        <v>10</v>
      </c>
      <c r="H75" s="28">
        <f t="shared" si="7"/>
        <v>0</v>
      </c>
      <c r="I75" s="28">
        <f t="shared" si="8"/>
        <v>0</v>
      </c>
      <c r="J75" s="28">
        <f t="shared" si="9"/>
        <v>550</v>
      </c>
      <c r="K75" s="28">
        <f t="shared" si="10"/>
        <v>550</v>
      </c>
      <c r="L75" s="14" t="s">
        <v>102</v>
      </c>
    </row>
    <row r="76" spans="1:12" ht="14.25">
      <c r="A76" s="32"/>
      <c r="B76" s="32" t="s">
        <v>36</v>
      </c>
      <c r="C76" s="14"/>
      <c r="D76" s="27"/>
      <c r="E76" s="14"/>
      <c r="F76" s="14"/>
      <c r="G76" s="14"/>
      <c r="H76" s="33">
        <f>SUM(H61:H75)</f>
        <v>4481</v>
      </c>
      <c r="I76" s="33">
        <f>SUM(I61:I75)</f>
        <v>0</v>
      </c>
      <c r="J76" s="33">
        <f>SUM(J61:J75)</f>
        <v>5250</v>
      </c>
      <c r="K76" s="33">
        <f>SUM(K61:K75)</f>
        <v>9731</v>
      </c>
      <c r="L76" s="32"/>
    </row>
    <row r="77" spans="1:12" s="5" customFormat="1" ht="14.25">
      <c r="A77" s="32"/>
      <c r="B77" s="32" t="s">
        <v>103</v>
      </c>
      <c r="C77" s="14"/>
      <c r="D77" s="27"/>
      <c r="E77" s="14"/>
      <c r="F77" s="14"/>
      <c r="G77" s="14"/>
      <c r="H77" s="35">
        <f>H76+H59+H29+H22+H14+H49+H45</f>
        <v>14334.14</v>
      </c>
      <c r="I77" s="35">
        <f>I76+I59+I29+I22+I14+I49+I45</f>
        <v>4395.222</v>
      </c>
      <c r="J77" s="35">
        <f>J76+J59+J29+J22+J14+J49+J45</f>
        <v>16883.72812</v>
      </c>
      <c r="K77" s="35">
        <f>K76+K59+K29+K22+K14+K49+K45</f>
        <v>35613.09012</v>
      </c>
      <c r="L77" s="14" t="s">
        <v>103</v>
      </c>
    </row>
    <row r="78" spans="1:12" s="6" customFormat="1" ht="14.25">
      <c r="A78" s="32"/>
      <c r="B78" s="32" t="s">
        <v>104</v>
      </c>
      <c r="C78" s="48">
        <v>0.08</v>
      </c>
      <c r="D78" s="49"/>
      <c r="E78" s="14"/>
      <c r="F78" s="14"/>
      <c r="G78" s="14"/>
      <c r="H78" s="36"/>
      <c r="I78" s="36"/>
      <c r="J78" s="33"/>
      <c r="K78" s="33">
        <f>K77*0.08</f>
        <v>2849.0472096000003</v>
      </c>
      <c r="L78" s="14" t="s">
        <v>105</v>
      </c>
    </row>
    <row r="79" spans="1:12" s="6" customFormat="1" ht="14.25">
      <c r="A79" s="32"/>
      <c r="B79" s="32" t="s">
        <v>106</v>
      </c>
      <c r="C79" s="48">
        <v>0.17</v>
      </c>
      <c r="D79" s="49"/>
      <c r="E79" s="14"/>
      <c r="F79" s="14"/>
      <c r="G79" s="14"/>
      <c r="H79" s="36"/>
      <c r="I79" s="36"/>
      <c r="J79" s="36"/>
      <c r="K79" s="33">
        <f>K77*0.17</f>
        <v>6054.225320400001</v>
      </c>
      <c r="L79" s="14" t="s">
        <v>107</v>
      </c>
    </row>
    <row r="80" spans="1:12" s="6" customFormat="1" ht="14.25">
      <c r="A80" s="32"/>
      <c r="B80" s="32" t="s">
        <v>108</v>
      </c>
      <c r="C80" s="48"/>
      <c r="D80" s="48"/>
      <c r="E80" s="48"/>
      <c r="F80" s="48"/>
      <c r="G80" s="48"/>
      <c r="H80" s="48"/>
      <c r="I80" s="48"/>
      <c r="J80" s="48"/>
      <c r="K80" s="50"/>
      <c r="L80" s="48"/>
    </row>
    <row r="81" spans="1:12" ht="16.5" customHeight="1">
      <c r="A81" s="14"/>
      <c r="B81" s="14" t="s">
        <v>109</v>
      </c>
      <c r="C81" s="14" t="s">
        <v>32</v>
      </c>
      <c r="D81" s="37">
        <v>1</v>
      </c>
      <c r="E81" s="14"/>
      <c r="F81" s="14"/>
      <c r="G81" s="14">
        <v>400</v>
      </c>
      <c r="H81" s="28"/>
      <c r="I81" s="28"/>
      <c r="J81" s="28">
        <f>SUM(G81*D81)</f>
        <v>400</v>
      </c>
      <c r="K81" s="28">
        <f>SUM(I81:J81,H81)</f>
        <v>400</v>
      </c>
      <c r="L81" s="14"/>
    </row>
    <row r="82" spans="1:12" ht="16.5" customHeight="1">
      <c r="A82" s="14"/>
      <c r="B82" s="14" t="s">
        <v>110</v>
      </c>
      <c r="C82" s="14" t="s">
        <v>32</v>
      </c>
      <c r="D82" s="37">
        <v>1</v>
      </c>
      <c r="E82" s="14"/>
      <c r="F82" s="14">
        <v>70</v>
      </c>
      <c r="G82" s="14">
        <v>300</v>
      </c>
      <c r="H82" s="28"/>
      <c r="I82" s="28">
        <f>SUM(D82*F82)</f>
        <v>70</v>
      </c>
      <c r="J82" s="28">
        <f>SUM(G82*D82)</f>
        <v>300</v>
      </c>
      <c r="K82" s="28">
        <f>SUM(I82:J82,H82)</f>
        <v>370</v>
      </c>
      <c r="L82" s="14" t="s">
        <v>111</v>
      </c>
    </row>
    <row r="83" spans="1:12" s="4" customFormat="1" ht="16.5" customHeight="1">
      <c r="A83" s="14"/>
      <c r="B83" s="14" t="s">
        <v>112</v>
      </c>
      <c r="C83" s="14" t="s">
        <v>32</v>
      </c>
      <c r="D83" s="27">
        <v>1</v>
      </c>
      <c r="E83" s="14">
        <v>800</v>
      </c>
      <c r="F83" s="14"/>
      <c r="G83" s="14"/>
      <c r="H83" s="28">
        <f>SUM(E83*D83)</f>
        <v>800</v>
      </c>
      <c r="I83" s="28">
        <f>SUM(D83*F83)</f>
        <v>0</v>
      </c>
      <c r="J83" s="28"/>
      <c r="K83" s="28">
        <f>SUM(I83:J83,H83)</f>
        <v>800</v>
      </c>
      <c r="L83" s="14"/>
    </row>
    <row r="84" spans="1:12" ht="16.5" customHeight="1">
      <c r="A84" s="14"/>
      <c r="B84" s="14" t="s">
        <v>113</v>
      </c>
      <c r="C84" s="14" t="s">
        <v>114</v>
      </c>
      <c r="D84" s="37">
        <v>5</v>
      </c>
      <c r="E84" s="14">
        <v>20</v>
      </c>
      <c r="F84" s="14"/>
      <c r="G84" s="14"/>
      <c r="H84" s="28">
        <f>SUM(E84*D84)</f>
        <v>100</v>
      </c>
      <c r="I84" s="28">
        <f>SUM(D84*F84)</f>
        <v>0</v>
      </c>
      <c r="J84" s="28"/>
      <c r="K84" s="28">
        <f>SUM(I84:J84,H84)</f>
        <v>100</v>
      </c>
      <c r="L84" s="14" t="s">
        <v>115</v>
      </c>
    </row>
    <row r="85" spans="1:12" ht="14.25">
      <c r="A85" s="32"/>
      <c r="B85" s="32" t="s">
        <v>36</v>
      </c>
      <c r="C85" s="14"/>
      <c r="D85" s="27"/>
      <c r="E85" s="14"/>
      <c r="F85" s="14"/>
      <c r="G85" s="14"/>
      <c r="H85" s="33">
        <f>SUM(H81:H84)</f>
        <v>900</v>
      </c>
      <c r="I85" s="33">
        <f>SUM(I81:I84)</f>
        <v>70</v>
      </c>
      <c r="J85" s="33">
        <f>SUM(J81:J84)</f>
        <v>700</v>
      </c>
      <c r="K85" s="33">
        <f>SUM(K81:K84)</f>
        <v>1670</v>
      </c>
      <c r="L85" s="32"/>
    </row>
    <row r="86" spans="1:12" ht="16.5" customHeight="1">
      <c r="A86" s="32"/>
      <c r="B86" s="32" t="s">
        <v>116</v>
      </c>
      <c r="C86" s="14"/>
      <c r="D86" s="27"/>
      <c r="E86" s="14"/>
      <c r="F86" s="14"/>
      <c r="G86" s="14"/>
      <c r="H86" s="33"/>
      <c r="I86" s="33"/>
      <c r="J86" s="33"/>
      <c r="K86" s="33">
        <f>K77+K85+K78+K79</f>
        <v>46186.36265</v>
      </c>
      <c r="L86" s="38" t="s">
        <v>117</v>
      </c>
    </row>
    <row r="87" spans="1:12" ht="14.25">
      <c r="A87" s="14"/>
      <c r="B87" s="32" t="s">
        <v>118</v>
      </c>
      <c r="C87" s="48">
        <v>0.0341</v>
      </c>
      <c r="D87" s="51"/>
      <c r="E87" s="14"/>
      <c r="F87" s="14"/>
      <c r="G87" s="14"/>
      <c r="H87" s="36"/>
      <c r="I87" s="36"/>
      <c r="J87" s="36"/>
      <c r="K87" s="33">
        <f>K86*0.0341</f>
        <v>1574.954966365</v>
      </c>
      <c r="L87" s="32" t="s">
        <v>119</v>
      </c>
    </row>
    <row r="88" spans="1:12" ht="14.25">
      <c r="A88" s="14"/>
      <c r="B88" s="32" t="s">
        <v>120</v>
      </c>
      <c r="C88" s="32"/>
      <c r="D88" s="39"/>
      <c r="E88" s="32"/>
      <c r="F88" s="32"/>
      <c r="G88" s="32"/>
      <c r="H88" s="33"/>
      <c r="I88" s="33"/>
      <c r="J88" s="33"/>
      <c r="K88" s="33">
        <f>K86+K87</f>
        <v>47761.317616365006</v>
      </c>
      <c r="L88" s="32" t="s">
        <v>121</v>
      </c>
    </row>
    <row r="89" spans="1:12" ht="14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4.25">
      <c r="A90" s="46" t="s">
        <v>122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4.25">
      <c r="A91" s="47" t="s">
        <v>123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4.25">
      <c r="A92" s="44" t="s">
        <v>124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4.25">
      <c r="A93" s="44" t="s">
        <v>125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4.25">
      <c r="A94" s="44" t="s">
        <v>126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4.25" customHeight="1">
      <c r="A95" s="44" t="s">
        <v>127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4.25">
      <c r="A96" s="44" t="s">
        <v>128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1" ht="14.25">
      <c r="A97" s="7"/>
      <c r="B97" s="8" t="s">
        <v>129</v>
      </c>
      <c r="C97" s="8"/>
      <c r="D97" s="7"/>
      <c r="E97" s="9"/>
      <c r="F97" s="9"/>
      <c r="G97" s="9"/>
      <c r="H97" s="15"/>
      <c r="I97" s="19" t="s">
        <v>130</v>
      </c>
      <c r="J97" s="5"/>
      <c r="K97" s="10"/>
    </row>
    <row r="98" spans="1:12" ht="14.25">
      <c r="A98" s="11"/>
      <c r="B98" s="45" t="s">
        <v>131</v>
      </c>
      <c r="C98" s="45"/>
      <c r="D98" s="45"/>
      <c r="E98" s="12"/>
      <c r="F98" s="12"/>
      <c r="G98" s="13"/>
      <c r="H98" s="16"/>
      <c r="I98" s="46" t="s">
        <v>132</v>
      </c>
      <c r="J98" s="46"/>
      <c r="K98" s="46"/>
      <c r="L98" s="46"/>
    </row>
    <row r="99" spans="1:12" ht="14.25">
      <c r="A99" s="40"/>
      <c r="B99" s="41"/>
      <c r="C99" s="40"/>
      <c r="D99" s="40"/>
      <c r="E99" s="42"/>
      <c r="F99" s="42"/>
      <c r="G99" s="42"/>
      <c r="H99" s="42"/>
      <c r="I99" s="40"/>
      <c r="J99" s="40"/>
      <c r="K99" s="40"/>
      <c r="L99" s="40"/>
    </row>
    <row r="100" spans="1:11" ht="14.25">
      <c r="A100" s="5"/>
      <c r="B100" s="5"/>
      <c r="C100" s="5"/>
      <c r="D100" s="5"/>
      <c r="E100" s="5"/>
      <c r="F100" s="5"/>
      <c r="G100" s="5"/>
      <c r="H100" s="17"/>
      <c r="I100" s="17"/>
      <c r="J100" s="5"/>
      <c r="K100" s="5"/>
    </row>
    <row r="101" spans="1:12" ht="14.25">
      <c r="A101" s="26" t="s">
        <v>133</v>
      </c>
      <c r="B101" s="22"/>
      <c r="C101" s="23"/>
      <c r="D101" s="23"/>
      <c r="E101" s="23"/>
      <c r="F101" s="23"/>
      <c r="G101" s="23"/>
      <c r="H101" s="24"/>
      <c r="I101" s="24"/>
      <c r="J101" s="23"/>
      <c r="K101" s="23"/>
      <c r="L101" s="25"/>
    </row>
    <row r="102" spans="1:12" s="3" customFormat="1" ht="16.5" customHeight="1">
      <c r="A102" s="14">
        <v>1</v>
      </c>
      <c r="B102" s="14" t="s">
        <v>134</v>
      </c>
      <c r="C102" s="14" t="s">
        <v>26</v>
      </c>
      <c r="D102" s="27">
        <f>18.56*1.06</f>
        <v>19.6736</v>
      </c>
      <c r="E102" s="14">
        <v>48</v>
      </c>
      <c r="F102" s="14"/>
      <c r="G102" s="14"/>
      <c r="H102" s="28">
        <f aca="true" t="shared" si="11" ref="H102:H126">SUM(E102*D102)</f>
        <v>944.3328</v>
      </c>
      <c r="I102" s="28"/>
      <c r="J102" s="28"/>
      <c r="K102" s="28">
        <f aca="true" t="shared" si="12" ref="K102:K112">SUM(I102:J102,H102)</f>
        <v>944.3328</v>
      </c>
      <c r="L102" s="14" t="s">
        <v>135</v>
      </c>
    </row>
    <row r="103" spans="1:12" s="3" customFormat="1" ht="16.5" customHeight="1">
      <c r="A103" s="14">
        <v>2</v>
      </c>
      <c r="B103" s="14" t="s">
        <v>136</v>
      </c>
      <c r="C103" s="14" t="s">
        <v>26</v>
      </c>
      <c r="D103" s="27">
        <f>6.3*1.06</f>
        <v>6.678</v>
      </c>
      <c r="E103" s="14">
        <v>45</v>
      </c>
      <c r="F103" s="14"/>
      <c r="G103" s="14"/>
      <c r="H103" s="28">
        <f t="shared" si="11"/>
        <v>300.51</v>
      </c>
      <c r="I103" s="28"/>
      <c r="J103" s="28"/>
      <c r="K103" s="28">
        <f t="shared" si="12"/>
        <v>300.51</v>
      </c>
      <c r="L103" s="14" t="s">
        <v>137</v>
      </c>
    </row>
    <row r="104" spans="1:12" ht="16.5" customHeight="1">
      <c r="A104" s="14">
        <v>3</v>
      </c>
      <c r="B104" s="14" t="s">
        <v>138</v>
      </c>
      <c r="C104" s="14" t="s">
        <v>26</v>
      </c>
      <c r="D104" s="27">
        <f>28.8*1.06</f>
        <v>30.528000000000002</v>
      </c>
      <c r="E104" s="14">
        <v>48</v>
      </c>
      <c r="F104" s="14"/>
      <c r="G104" s="14"/>
      <c r="H104" s="28">
        <f t="shared" si="11"/>
        <v>1465.344</v>
      </c>
      <c r="I104" s="28"/>
      <c r="J104" s="28"/>
      <c r="K104" s="28">
        <f t="shared" si="12"/>
        <v>1465.344</v>
      </c>
      <c r="L104" s="14" t="s">
        <v>135</v>
      </c>
    </row>
    <row r="105" spans="1:12" s="3" customFormat="1" ht="16.5" customHeight="1">
      <c r="A105" s="14">
        <v>4</v>
      </c>
      <c r="B105" s="14" t="s">
        <v>139</v>
      </c>
      <c r="C105" s="14" t="s">
        <v>26</v>
      </c>
      <c r="D105" s="27">
        <f>5.9*1.06</f>
        <v>6.2540000000000004</v>
      </c>
      <c r="E105" s="14">
        <v>45</v>
      </c>
      <c r="F105" s="14"/>
      <c r="G105" s="14"/>
      <c r="H105" s="28">
        <f t="shared" si="11"/>
        <v>281.43</v>
      </c>
      <c r="I105" s="28"/>
      <c r="J105" s="28"/>
      <c r="K105" s="28">
        <f t="shared" si="12"/>
        <v>281.43</v>
      </c>
      <c r="L105" s="14" t="s">
        <v>137</v>
      </c>
    </row>
    <row r="106" spans="1:12" ht="16.5" customHeight="1">
      <c r="A106" s="14">
        <v>5</v>
      </c>
      <c r="B106" s="14" t="s">
        <v>140</v>
      </c>
      <c r="C106" s="14" t="s">
        <v>26</v>
      </c>
      <c r="D106" s="27">
        <f>20.16*1.06</f>
        <v>21.369600000000002</v>
      </c>
      <c r="E106" s="14">
        <v>48</v>
      </c>
      <c r="F106" s="14"/>
      <c r="G106" s="14"/>
      <c r="H106" s="28">
        <f t="shared" si="11"/>
        <v>1025.7408</v>
      </c>
      <c r="I106" s="28"/>
      <c r="J106" s="28"/>
      <c r="K106" s="28">
        <f t="shared" si="12"/>
        <v>1025.7408</v>
      </c>
      <c r="L106" s="14" t="s">
        <v>135</v>
      </c>
    </row>
    <row r="107" spans="1:12" s="3" customFormat="1" ht="16.5" customHeight="1">
      <c r="A107" s="14">
        <v>6</v>
      </c>
      <c r="B107" s="14" t="s">
        <v>141</v>
      </c>
      <c r="C107" s="14" t="s">
        <v>26</v>
      </c>
      <c r="D107" s="27">
        <f>4.3*1.06</f>
        <v>4.558</v>
      </c>
      <c r="E107" s="14">
        <v>45</v>
      </c>
      <c r="F107" s="14"/>
      <c r="G107" s="14"/>
      <c r="H107" s="28">
        <f t="shared" si="11"/>
        <v>205.10999999999999</v>
      </c>
      <c r="I107" s="28"/>
      <c r="J107" s="28"/>
      <c r="K107" s="28">
        <f t="shared" si="12"/>
        <v>205.10999999999999</v>
      </c>
      <c r="L107" s="14" t="s">
        <v>137</v>
      </c>
    </row>
    <row r="108" spans="1:12" ht="16.5" customHeight="1">
      <c r="A108" s="14">
        <v>7</v>
      </c>
      <c r="B108" s="14" t="s">
        <v>74</v>
      </c>
      <c r="C108" s="14" t="s">
        <v>26</v>
      </c>
      <c r="D108" s="27">
        <f>11.5*1.06</f>
        <v>12.190000000000001</v>
      </c>
      <c r="E108" s="14">
        <v>45</v>
      </c>
      <c r="F108" s="14"/>
      <c r="G108" s="14"/>
      <c r="H108" s="28">
        <f t="shared" si="11"/>
        <v>548.5500000000001</v>
      </c>
      <c r="I108" s="28"/>
      <c r="J108" s="28"/>
      <c r="K108" s="28">
        <f t="shared" si="12"/>
        <v>548.5500000000001</v>
      </c>
      <c r="L108" s="14" t="s">
        <v>137</v>
      </c>
    </row>
    <row r="109" spans="1:12" s="3" customFormat="1" ht="16.5" customHeight="1">
      <c r="A109" s="14">
        <v>8</v>
      </c>
      <c r="B109" s="14" t="s">
        <v>27</v>
      </c>
      <c r="C109" s="14" t="s">
        <v>26</v>
      </c>
      <c r="D109" s="27">
        <f>37.8*1.06</f>
        <v>40.068</v>
      </c>
      <c r="E109" s="14">
        <v>78</v>
      </c>
      <c r="F109" s="14"/>
      <c r="G109" s="14"/>
      <c r="H109" s="28">
        <f t="shared" si="11"/>
        <v>3125.3039999999996</v>
      </c>
      <c r="I109" s="28"/>
      <c r="J109" s="28"/>
      <c r="K109" s="28">
        <f t="shared" si="12"/>
        <v>3125.3039999999996</v>
      </c>
      <c r="L109" s="14" t="s">
        <v>142</v>
      </c>
    </row>
    <row r="110" spans="1:12" s="4" customFormat="1" ht="16.5" customHeight="1">
      <c r="A110" s="14">
        <v>9</v>
      </c>
      <c r="B110" s="14" t="s">
        <v>143</v>
      </c>
      <c r="C110" s="14" t="s">
        <v>26</v>
      </c>
      <c r="D110" s="27">
        <f>17.1*1.05</f>
        <v>17.955000000000002</v>
      </c>
      <c r="E110" s="14">
        <v>75</v>
      </c>
      <c r="F110" s="14">
        <v>5</v>
      </c>
      <c r="G110" s="14">
        <v>8</v>
      </c>
      <c r="H110" s="28">
        <f t="shared" si="11"/>
        <v>1346.6250000000002</v>
      </c>
      <c r="I110" s="28">
        <f aca="true" t="shared" si="13" ref="I110:I116">SUM(D110*F110)</f>
        <v>89.775</v>
      </c>
      <c r="J110" s="28"/>
      <c r="K110" s="28">
        <f t="shared" si="12"/>
        <v>1436.4000000000003</v>
      </c>
      <c r="L110" s="14" t="s">
        <v>144</v>
      </c>
    </row>
    <row r="111" spans="1:12" s="4" customFormat="1" ht="16.5" customHeight="1">
      <c r="A111" s="14">
        <v>10</v>
      </c>
      <c r="B111" s="14" t="s">
        <v>145</v>
      </c>
      <c r="C111" s="14" t="s">
        <v>26</v>
      </c>
      <c r="D111" s="27">
        <f>12.7*1.05</f>
        <v>13.334999999999999</v>
      </c>
      <c r="E111" s="14">
        <v>75</v>
      </c>
      <c r="F111" s="14">
        <v>5</v>
      </c>
      <c r="G111" s="14">
        <v>8</v>
      </c>
      <c r="H111" s="28">
        <f t="shared" si="11"/>
        <v>1000.1249999999999</v>
      </c>
      <c r="I111" s="28">
        <f t="shared" si="13"/>
        <v>66.675</v>
      </c>
      <c r="J111" s="28"/>
      <c r="K111" s="28">
        <f t="shared" si="12"/>
        <v>1066.8</v>
      </c>
      <c r="L111" s="14" t="s">
        <v>144</v>
      </c>
    </row>
    <row r="112" spans="1:12" s="4" customFormat="1" ht="16.5" customHeight="1">
      <c r="A112" s="14">
        <v>11</v>
      </c>
      <c r="B112" s="14" t="s">
        <v>146</v>
      </c>
      <c r="C112" s="14" t="s">
        <v>26</v>
      </c>
      <c r="D112" s="27">
        <f>10.2*1.05</f>
        <v>10.709999999999999</v>
      </c>
      <c r="E112" s="14">
        <v>75</v>
      </c>
      <c r="F112" s="14">
        <v>5</v>
      </c>
      <c r="G112" s="14">
        <v>8</v>
      </c>
      <c r="H112" s="28">
        <f t="shared" si="11"/>
        <v>803.2499999999999</v>
      </c>
      <c r="I112" s="28">
        <f t="shared" si="13"/>
        <v>53.55</v>
      </c>
      <c r="J112" s="28"/>
      <c r="K112" s="28">
        <f t="shared" si="12"/>
        <v>856.7999999999998</v>
      </c>
      <c r="L112" s="14" t="s">
        <v>144</v>
      </c>
    </row>
    <row r="113" spans="1:12" s="1" customFormat="1" ht="14.25">
      <c r="A113" s="14">
        <v>12</v>
      </c>
      <c r="B113" s="14" t="s">
        <v>147</v>
      </c>
      <c r="C113" s="14" t="s">
        <v>59</v>
      </c>
      <c r="D113" s="27">
        <f>(8.8+8.5)*2-7</f>
        <v>27.6</v>
      </c>
      <c r="E113" s="14">
        <v>10</v>
      </c>
      <c r="F113" s="14"/>
      <c r="G113" s="14">
        <v>3</v>
      </c>
      <c r="H113" s="28">
        <f t="shared" si="11"/>
        <v>276</v>
      </c>
      <c r="I113" s="28">
        <f t="shared" si="13"/>
        <v>0</v>
      </c>
      <c r="J113" s="28">
        <f>SUM(G113*D113)</f>
        <v>82.80000000000001</v>
      </c>
      <c r="K113" s="28">
        <f aca="true" t="shared" si="14" ref="K113:K124">SUM(H113:J113)</f>
        <v>358.8</v>
      </c>
      <c r="L113" s="29" t="s">
        <v>148</v>
      </c>
    </row>
    <row r="114" spans="1:12" ht="14.25">
      <c r="A114" s="14">
        <v>13</v>
      </c>
      <c r="B114" s="14" t="s">
        <v>149</v>
      </c>
      <c r="C114" s="14" t="s">
        <v>59</v>
      </c>
      <c r="D114" s="27">
        <v>16</v>
      </c>
      <c r="E114" s="14">
        <v>10</v>
      </c>
      <c r="F114" s="14"/>
      <c r="G114" s="14">
        <v>3</v>
      </c>
      <c r="H114" s="28">
        <f t="shared" si="11"/>
        <v>160</v>
      </c>
      <c r="I114" s="28">
        <f t="shared" si="13"/>
        <v>0</v>
      </c>
      <c r="J114" s="28">
        <f>SUM(G114*D114)</f>
        <v>48</v>
      </c>
      <c r="K114" s="28">
        <f t="shared" si="14"/>
        <v>208</v>
      </c>
      <c r="L114" s="29" t="s">
        <v>148</v>
      </c>
    </row>
    <row r="115" spans="1:12" ht="14.25">
      <c r="A115" s="14">
        <v>14</v>
      </c>
      <c r="B115" s="14" t="s">
        <v>150</v>
      </c>
      <c r="C115" s="14" t="s">
        <v>59</v>
      </c>
      <c r="D115" s="27">
        <v>13.8</v>
      </c>
      <c r="E115" s="14">
        <v>10</v>
      </c>
      <c r="F115" s="14"/>
      <c r="G115" s="14">
        <v>3</v>
      </c>
      <c r="H115" s="28">
        <f t="shared" si="11"/>
        <v>138</v>
      </c>
      <c r="I115" s="28">
        <f t="shared" si="13"/>
        <v>0</v>
      </c>
      <c r="J115" s="28">
        <f>SUM(G115*D115)</f>
        <v>41.400000000000006</v>
      </c>
      <c r="K115" s="28">
        <f t="shared" si="14"/>
        <v>179.4</v>
      </c>
      <c r="L115" s="29" t="s">
        <v>148</v>
      </c>
    </row>
    <row r="116" spans="1:12" ht="14.25">
      <c r="A116" s="14">
        <v>15</v>
      </c>
      <c r="B116" s="14" t="s">
        <v>151</v>
      </c>
      <c r="C116" s="14" t="s">
        <v>59</v>
      </c>
      <c r="D116" s="27">
        <v>10.2</v>
      </c>
      <c r="E116" s="14">
        <v>10</v>
      </c>
      <c r="F116" s="14"/>
      <c r="G116" s="14">
        <v>3</v>
      </c>
      <c r="H116" s="28">
        <f t="shared" si="11"/>
        <v>102</v>
      </c>
      <c r="I116" s="28">
        <f t="shared" si="13"/>
        <v>0</v>
      </c>
      <c r="J116" s="28">
        <f>SUM(G116*D116)</f>
        <v>30.599999999999998</v>
      </c>
      <c r="K116" s="28">
        <f t="shared" si="14"/>
        <v>132.6</v>
      </c>
      <c r="L116" s="29" t="s">
        <v>148</v>
      </c>
    </row>
    <row r="117" spans="1:12" ht="14.25">
      <c r="A117" s="14">
        <v>16</v>
      </c>
      <c r="B117" s="29" t="s">
        <v>152</v>
      </c>
      <c r="C117" s="14" t="s">
        <v>59</v>
      </c>
      <c r="D117" s="29">
        <v>5</v>
      </c>
      <c r="E117" s="29">
        <v>90</v>
      </c>
      <c r="F117" s="29"/>
      <c r="G117" s="14"/>
      <c r="H117" s="28">
        <f t="shared" si="11"/>
        <v>450</v>
      </c>
      <c r="I117" s="28"/>
      <c r="J117" s="28"/>
      <c r="K117" s="28">
        <f t="shared" si="14"/>
        <v>450</v>
      </c>
      <c r="L117" s="30" t="s">
        <v>153</v>
      </c>
    </row>
    <row r="118" spans="1:12" ht="14.25">
      <c r="A118" s="14">
        <v>17</v>
      </c>
      <c r="B118" s="29" t="s">
        <v>154</v>
      </c>
      <c r="C118" s="14" t="s">
        <v>59</v>
      </c>
      <c r="D118" s="29">
        <v>5</v>
      </c>
      <c r="E118" s="29">
        <v>90</v>
      </c>
      <c r="F118" s="29"/>
      <c r="G118" s="14"/>
      <c r="H118" s="28">
        <f t="shared" si="11"/>
        <v>450</v>
      </c>
      <c r="I118" s="28"/>
      <c r="J118" s="28"/>
      <c r="K118" s="28">
        <f t="shared" si="14"/>
        <v>450</v>
      </c>
      <c r="L118" s="30" t="s">
        <v>153</v>
      </c>
    </row>
    <row r="119" spans="1:12" ht="14.25">
      <c r="A119" s="14">
        <v>18</v>
      </c>
      <c r="B119" s="29" t="s">
        <v>155</v>
      </c>
      <c r="C119" s="14" t="s">
        <v>59</v>
      </c>
      <c r="D119" s="29">
        <v>5</v>
      </c>
      <c r="E119" s="29">
        <v>90</v>
      </c>
      <c r="F119" s="29"/>
      <c r="G119" s="14"/>
      <c r="H119" s="28">
        <f t="shared" si="11"/>
        <v>450</v>
      </c>
      <c r="I119" s="28"/>
      <c r="J119" s="28"/>
      <c r="K119" s="28">
        <f t="shared" si="14"/>
        <v>450</v>
      </c>
      <c r="L119" s="30" t="s">
        <v>153</v>
      </c>
    </row>
    <row r="120" spans="1:12" ht="14.25">
      <c r="A120" s="14">
        <v>19</v>
      </c>
      <c r="B120" s="29" t="s">
        <v>156</v>
      </c>
      <c r="C120" s="14" t="s">
        <v>59</v>
      </c>
      <c r="D120" s="29">
        <v>7.2</v>
      </c>
      <c r="E120" s="29">
        <v>90</v>
      </c>
      <c r="F120" s="29"/>
      <c r="G120" s="14"/>
      <c r="H120" s="28">
        <f t="shared" si="11"/>
        <v>648</v>
      </c>
      <c r="I120" s="28"/>
      <c r="J120" s="28"/>
      <c r="K120" s="28">
        <f t="shared" si="14"/>
        <v>648</v>
      </c>
      <c r="L120" s="30" t="s">
        <v>153</v>
      </c>
    </row>
    <row r="121" spans="1:12" ht="14.25">
      <c r="A121" s="14">
        <v>20</v>
      </c>
      <c r="B121" s="29" t="s">
        <v>157</v>
      </c>
      <c r="C121" s="14" t="s">
        <v>59</v>
      </c>
      <c r="D121" s="29">
        <v>12.3</v>
      </c>
      <c r="E121" s="29">
        <v>90</v>
      </c>
      <c r="F121" s="29"/>
      <c r="G121" s="14"/>
      <c r="H121" s="28">
        <f t="shared" si="11"/>
        <v>1107</v>
      </c>
      <c r="I121" s="28"/>
      <c r="J121" s="28"/>
      <c r="K121" s="28">
        <f t="shared" si="14"/>
        <v>1107</v>
      </c>
      <c r="L121" s="30" t="s">
        <v>153</v>
      </c>
    </row>
    <row r="122" spans="1:12" ht="42.75">
      <c r="A122" s="14">
        <v>21</v>
      </c>
      <c r="B122" s="29" t="s">
        <v>158</v>
      </c>
      <c r="C122" s="14" t="s">
        <v>159</v>
      </c>
      <c r="D122" s="29">
        <v>3</v>
      </c>
      <c r="E122" s="29">
        <v>980</v>
      </c>
      <c r="F122" s="29"/>
      <c r="G122" s="29"/>
      <c r="H122" s="28">
        <f t="shared" si="11"/>
        <v>2940</v>
      </c>
      <c r="I122" s="28"/>
      <c r="J122" s="28"/>
      <c r="K122" s="28">
        <f t="shared" si="14"/>
        <v>2940</v>
      </c>
      <c r="L122" s="30" t="s">
        <v>160</v>
      </c>
    </row>
    <row r="123" spans="1:12" s="5" customFormat="1" ht="14.25">
      <c r="A123" s="14">
        <v>22</v>
      </c>
      <c r="B123" s="14" t="s">
        <v>161</v>
      </c>
      <c r="C123" s="14" t="s">
        <v>26</v>
      </c>
      <c r="D123" s="27">
        <v>3.2</v>
      </c>
      <c r="E123" s="14">
        <v>365</v>
      </c>
      <c r="F123" s="14">
        <v>15</v>
      </c>
      <c r="G123" s="14">
        <v>80</v>
      </c>
      <c r="H123" s="28">
        <f t="shared" si="11"/>
        <v>1168</v>
      </c>
      <c r="I123" s="28">
        <f>SUM(D123*F123)</f>
        <v>48</v>
      </c>
      <c r="J123" s="28">
        <f>SUM(G123*D123)</f>
        <v>256</v>
      </c>
      <c r="K123" s="28">
        <f t="shared" si="14"/>
        <v>1472</v>
      </c>
      <c r="L123" s="14" t="s">
        <v>167</v>
      </c>
    </row>
    <row r="124" spans="1:12" ht="14.25">
      <c r="A124" s="14">
        <v>23</v>
      </c>
      <c r="B124" s="29" t="s">
        <v>162</v>
      </c>
      <c r="C124" s="14" t="s">
        <v>59</v>
      </c>
      <c r="D124" s="29">
        <v>12</v>
      </c>
      <c r="E124" s="29">
        <v>155</v>
      </c>
      <c r="F124" s="29"/>
      <c r="G124" s="29"/>
      <c r="H124" s="28">
        <f t="shared" si="11"/>
        <v>1860</v>
      </c>
      <c r="I124" s="28">
        <f>SUM(D124*F124)</f>
        <v>0</v>
      </c>
      <c r="J124" s="28">
        <f>SUM(G124*D124)</f>
        <v>0</v>
      </c>
      <c r="K124" s="28">
        <f t="shared" si="14"/>
        <v>1860</v>
      </c>
      <c r="L124" s="30" t="s">
        <v>153</v>
      </c>
    </row>
    <row r="125" spans="1:12" ht="13.5" customHeight="1">
      <c r="A125" s="14">
        <v>24</v>
      </c>
      <c r="B125" s="29" t="s">
        <v>163</v>
      </c>
      <c r="C125" s="14" t="s">
        <v>26</v>
      </c>
      <c r="D125" s="29">
        <f>3*2.65</f>
        <v>7.949999999999999</v>
      </c>
      <c r="E125" s="29">
        <v>180</v>
      </c>
      <c r="F125" s="29"/>
      <c r="G125" s="29"/>
      <c r="H125" s="31">
        <f t="shared" si="11"/>
        <v>1430.9999999999998</v>
      </c>
      <c r="I125" s="31">
        <f>SUM(D125*F125)</f>
        <v>0</v>
      </c>
      <c r="J125" s="31">
        <f>SUM(G125*D125)</f>
        <v>0</v>
      </c>
      <c r="K125" s="31">
        <f>I125+J125+H125</f>
        <v>1430.9999999999998</v>
      </c>
      <c r="L125" s="29" t="s">
        <v>164</v>
      </c>
    </row>
    <row r="126" spans="1:12" ht="13.5" customHeight="1">
      <c r="A126" s="14">
        <v>25</v>
      </c>
      <c r="B126" s="29" t="s">
        <v>165</v>
      </c>
      <c r="C126" s="14" t="s">
        <v>26</v>
      </c>
      <c r="D126" s="29">
        <v>6</v>
      </c>
      <c r="E126" s="29">
        <v>180</v>
      </c>
      <c r="F126" s="29"/>
      <c r="G126" s="29"/>
      <c r="H126" s="31">
        <f t="shared" si="11"/>
        <v>1080</v>
      </c>
      <c r="I126" s="31">
        <f>SUM(D126*F126)</f>
        <v>0</v>
      </c>
      <c r="J126" s="31">
        <f>SUM(G126*D126)</f>
        <v>0</v>
      </c>
      <c r="K126" s="31">
        <f>I126+J126+H126</f>
        <v>1080</v>
      </c>
      <c r="L126" s="29" t="s">
        <v>164</v>
      </c>
    </row>
    <row r="127" spans="1:12" ht="14.25">
      <c r="A127" s="32"/>
      <c r="B127" s="32" t="s">
        <v>36</v>
      </c>
      <c r="C127" s="14"/>
      <c r="D127" s="27"/>
      <c r="E127" s="14"/>
      <c r="F127" s="14"/>
      <c r="G127" s="14"/>
      <c r="H127" s="33">
        <f>SUM(H102:H126)</f>
        <v>23306.3216</v>
      </c>
      <c r="I127" s="33">
        <f>SUM(I102:I126)</f>
        <v>258</v>
      </c>
      <c r="J127" s="33">
        <f>SUM(J102:J126)</f>
        <v>458.8</v>
      </c>
      <c r="K127" s="33">
        <f>SUM(K102:K126)</f>
        <v>24023.1216</v>
      </c>
      <c r="L127" s="32"/>
    </row>
  </sheetData>
  <mergeCells count="42">
    <mergeCell ref="A2:L2"/>
    <mergeCell ref="A3:L3"/>
    <mergeCell ref="A4:B4"/>
    <mergeCell ref="C4:F4"/>
    <mergeCell ref="H4:I4"/>
    <mergeCell ref="J4:K4"/>
    <mergeCell ref="A5:B5"/>
    <mergeCell ref="C5:F5"/>
    <mergeCell ref="H5:I5"/>
    <mergeCell ref="J5:K5"/>
    <mergeCell ref="E6:G6"/>
    <mergeCell ref="H6:J6"/>
    <mergeCell ref="B8:L8"/>
    <mergeCell ref="B15:L15"/>
    <mergeCell ref="B23:L23"/>
    <mergeCell ref="B30:L30"/>
    <mergeCell ref="B37:L37"/>
    <mergeCell ref="B46:L46"/>
    <mergeCell ref="B50:L50"/>
    <mergeCell ref="B55:L55"/>
    <mergeCell ref="B60:L60"/>
    <mergeCell ref="C78:D78"/>
    <mergeCell ref="C79:D79"/>
    <mergeCell ref="C80:L80"/>
    <mergeCell ref="C87:D87"/>
    <mergeCell ref="A89:L89"/>
    <mergeCell ref="B98:D98"/>
    <mergeCell ref="I98:L98"/>
    <mergeCell ref="A90:L90"/>
    <mergeCell ref="A91:L91"/>
    <mergeCell ref="A92:L92"/>
    <mergeCell ref="A93:L93"/>
    <mergeCell ref="A99:L99"/>
    <mergeCell ref="A6:A7"/>
    <mergeCell ref="B6:B7"/>
    <mergeCell ref="C6:C7"/>
    <mergeCell ref="D6:D7"/>
    <mergeCell ref="K6:K7"/>
    <mergeCell ref="L6:L7"/>
    <mergeCell ref="A94:L94"/>
    <mergeCell ref="A95:L95"/>
    <mergeCell ref="A96:L96"/>
  </mergeCells>
  <printOptions/>
  <pageMargins left="0.4722222222222222" right="0.3145833333333333" top="0.5895833333333333" bottom="0.42986111111111114" header="0.275" footer="0.19652777777777777"/>
  <pageSetup horizontalDpi="300" verticalDpi="300" orientation="landscape" paperSize="9"/>
  <headerFooter alignWithMargins="0">
    <oddFooter xml:space="preserve">&amp;C第&amp;P页 共&amp;N页&amp;R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1899-12-30T00:00:00Z</cp:lastPrinted>
  <dcterms:created xsi:type="dcterms:W3CDTF">2007-09-29T00:29:34Z</dcterms:created>
  <dcterms:modified xsi:type="dcterms:W3CDTF">2011-09-21T03:23:35Z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