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35" activeTab="0"/>
  </bookViews>
  <sheets>
    <sheet name="Sheet2" sheetId="1" r:id="rId1"/>
    <sheet name="Sheet3" sheetId="2" r:id="rId2"/>
  </sheets>
  <definedNames>
    <definedName name="_xlnm.Print_Area" localSheetId="0">'Sheet2'!$A$1:$L$105</definedName>
    <definedName name="_xlnm.Print_Titles" localSheetId="0">'Sheet2'!$1:$6</definedName>
  </definedNames>
  <calcPr fullCalcOnLoad="1"/>
</workbook>
</file>

<file path=xl/sharedStrings.xml><?xml version="1.0" encoding="utf-8"?>
<sst xmlns="http://schemas.openxmlformats.org/spreadsheetml/2006/main" count="360" uniqueCount="205">
  <si>
    <t>北京齐家盛装饰装潢公司上海分公司工程报价单</t>
  </si>
  <si>
    <t>京城唯一透明化报价  核算成本才是硬道理</t>
  </si>
  <si>
    <t>工程地址</t>
  </si>
  <si>
    <t>户主</t>
  </si>
  <si>
    <t>公司地址</t>
  </si>
  <si>
    <t>房型</t>
  </si>
  <si>
    <t>三室两厅</t>
  </si>
  <si>
    <t>面积</t>
  </si>
  <si>
    <t>公司电话</t>
  </si>
  <si>
    <t>021-60878921</t>
  </si>
  <si>
    <t>序号</t>
  </si>
  <si>
    <t>工程项目</t>
  </si>
  <si>
    <t>单位</t>
  </si>
  <si>
    <t>工程量</t>
  </si>
  <si>
    <t>单    价</t>
  </si>
  <si>
    <t>合    价</t>
  </si>
  <si>
    <t>小计</t>
  </si>
  <si>
    <t>材料规格、型号、品牌、等级</t>
  </si>
  <si>
    <t>主材</t>
  </si>
  <si>
    <t>辅材</t>
  </si>
  <si>
    <t>人工</t>
  </si>
  <si>
    <t>一</t>
  </si>
  <si>
    <t>客厅、餐厅、过道</t>
  </si>
  <si>
    <t>石膏板造型顶</t>
  </si>
  <si>
    <t>㎡</t>
  </si>
  <si>
    <t>纸面石膏板、轻钢龙骨，辅料。</t>
  </si>
  <si>
    <t>鞋柜\玄关</t>
  </si>
  <si>
    <t>饰面板、细木工板。含油漆，油漆着色另计。</t>
  </si>
  <si>
    <t>墙顶面滑石粉批嵌</t>
  </si>
  <si>
    <t>墙、顶面涂料</t>
  </si>
  <si>
    <t>1、立邦净味全效/多乐士全效/多乐士净味全效一底两面。2、滑石粉批墙两道</t>
  </si>
  <si>
    <t>客厅地板</t>
  </si>
  <si>
    <t>电视背景橱柜</t>
  </si>
  <si>
    <t>E1级大芯板衬底,3厘饰面板饰面,背板为一级9厘板，同木质实木线条收边,刷多乐士清漆,底漆三遍,面漆二遍.（面积＞1m2）按展开面积计算,含油漆,着色漆另计.不含五金，玻璃</t>
  </si>
  <si>
    <t>M</t>
  </si>
  <si>
    <t>进户门套</t>
  </si>
  <si>
    <t>定制实木复合型材。含油漆，油漆着色另计</t>
  </si>
  <si>
    <t>阳台门套</t>
  </si>
  <si>
    <t>阳台移门</t>
  </si>
  <si>
    <t>铝镁合金（含普通五金、玻璃）</t>
  </si>
  <si>
    <t>储藏柜</t>
  </si>
  <si>
    <t>成品钛铝合金普通衣柜门。中高档移门，按照市场价提供</t>
  </si>
  <si>
    <t>过门石</t>
  </si>
  <si>
    <t>块</t>
  </si>
  <si>
    <t>中国黑过门石。</t>
  </si>
  <si>
    <t>小计:</t>
  </si>
  <si>
    <t>二</t>
  </si>
  <si>
    <t>厨房</t>
  </si>
  <si>
    <t>墙砖铺贴</t>
  </si>
  <si>
    <t>地砖铺贴</t>
  </si>
  <si>
    <t>樘</t>
  </si>
  <si>
    <t>成品玻璃推拉门</t>
  </si>
  <si>
    <t>集成板吊顶</t>
  </si>
  <si>
    <t>轻钢龙骨做骨架，外封铝扣板（面积含材料损耗）</t>
  </si>
  <si>
    <t>m</t>
  </si>
  <si>
    <t>露水河三聚氰胺板</t>
  </si>
  <si>
    <t>橱柜柜门</t>
  </si>
  <si>
    <t>UV门板</t>
  </si>
  <si>
    <t>台面</t>
  </si>
  <si>
    <t>个</t>
  </si>
  <si>
    <t>煤气管改造</t>
  </si>
  <si>
    <t>劳动牌4分管（按实结算）</t>
  </si>
  <si>
    <t>成品玻璃套装门</t>
  </si>
  <si>
    <t>三</t>
  </si>
  <si>
    <t>卫生间</t>
  </si>
  <si>
    <t>轻钢龙骨做骨架,外封集成铝扣板.（面积含材料损耗）装普通型装普</t>
  </si>
  <si>
    <t>墙地面防水</t>
  </si>
  <si>
    <t>雨虹牌防水涂料</t>
  </si>
  <si>
    <t>铝合金门</t>
  </si>
  <si>
    <t>客户自购</t>
  </si>
  <si>
    <t>四</t>
  </si>
  <si>
    <t>主卧</t>
  </si>
  <si>
    <t>墙,顶面石膏批嵌</t>
  </si>
  <si>
    <t>大理石窗台</t>
  </si>
  <si>
    <t>金碧辉煌</t>
  </si>
  <si>
    <t>无门衣柜</t>
  </si>
  <si>
    <t>吊柜</t>
  </si>
  <si>
    <t>衣柜推拉门</t>
  </si>
  <si>
    <t>主卧地板</t>
  </si>
  <si>
    <t>五</t>
  </si>
  <si>
    <t>儿童房</t>
  </si>
  <si>
    <t>六</t>
  </si>
  <si>
    <t>父母房</t>
  </si>
  <si>
    <t>七</t>
  </si>
  <si>
    <t>阳台</t>
  </si>
  <si>
    <t>顶面涂料</t>
  </si>
  <si>
    <t>八</t>
  </si>
  <si>
    <t>水电部分</t>
  </si>
  <si>
    <t>冷\热水管</t>
  </si>
  <si>
    <t>皮尔萨6分管（包括PPR配件）（按实际发生量计算）</t>
  </si>
  <si>
    <t xml:space="preserve">国际电线，PVC线管，人工，辅料（按实际发生量计算）
(不含主材、勾缝剂) 
</t>
  </si>
  <si>
    <t>2.5电线</t>
  </si>
  <si>
    <t>4芯电话线</t>
  </si>
  <si>
    <t>8芯网络线</t>
  </si>
  <si>
    <t>安普普通8芯网络线（按实际发生量计算）</t>
  </si>
  <si>
    <t>有线电视线</t>
  </si>
  <si>
    <t>安普SYWV75-6有线电视线（按实际发生量计算）</t>
  </si>
  <si>
    <t>电线管</t>
  </si>
  <si>
    <t>中财6分电线管（按实际发生量计算）</t>
  </si>
  <si>
    <t>线盒</t>
  </si>
  <si>
    <t>只</t>
  </si>
  <si>
    <t>86型线盒（按实际发生量计算）</t>
  </si>
  <si>
    <t>开关、插座</t>
  </si>
  <si>
    <t>业主自购</t>
  </si>
  <si>
    <t>开槽</t>
  </si>
  <si>
    <t>按实结算（砖墙10元/m，混凝土15元/m）</t>
  </si>
  <si>
    <t>灯具安装</t>
  </si>
  <si>
    <t>客户自购花式灯</t>
  </si>
  <si>
    <t>客户自购吸顶灯</t>
  </si>
  <si>
    <t>客户自购筒灯、牛眼灯</t>
  </si>
  <si>
    <t>锁具安装</t>
  </si>
  <si>
    <t>把</t>
  </si>
  <si>
    <t>瓷砖铲除</t>
  </si>
  <si>
    <t>人工铲除现有瓷砖</t>
  </si>
  <si>
    <t>拆旧</t>
  </si>
  <si>
    <t>项</t>
  </si>
  <si>
    <t>铲除原有装饰（瓷砖地板除外)</t>
  </si>
  <si>
    <t>拆旧垃圾清运</t>
  </si>
  <si>
    <t>车</t>
  </si>
  <si>
    <t>垃圾清运处理</t>
  </si>
  <si>
    <t>直接成本</t>
  </si>
  <si>
    <t>管理费</t>
  </si>
  <si>
    <t>直接成本*0.08</t>
  </si>
  <si>
    <t>毛利润</t>
  </si>
  <si>
    <t>直接成本*0.17</t>
  </si>
  <si>
    <t>非利润代收费</t>
  </si>
  <si>
    <t>材料搬运费</t>
  </si>
  <si>
    <t>指乙方所供材料，不包括甲方所购材料。</t>
  </si>
  <si>
    <t>复合地板</t>
  </si>
  <si>
    <t>儿童地板</t>
  </si>
  <si>
    <t>父母房地板</t>
  </si>
  <si>
    <t>厨房墙砖铺贴</t>
  </si>
  <si>
    <t>300*450无缝砖</t>
  </si>
  <si>
    <t>厨房地砖铺贴</t>
  </si>
  <si>
    <t>300*300防滑砖</t>
  </si>
  <si>
    <t>卫生间墙砖铺贴</t>
  </si>
  <si>
    <t>卫生间地砖铺贴</t>
  </si>
  <si>
    <t>阳台墙砖铺贴</t>
  </si>
  <si>
    <t>阳台地砖铺贴</t>
  </si>
  <si>
    <t>垃圾清理费</t>
  </si>
  <si>
    <t>清理至小区物业指定点</t>
  </si>
  <si>
    <t>打洞</t>
  </si>
  <si>
    <t>打洞（按实结算）</t>
  </si>
  <si>
    <t>总计</t>
  </si>
  <si>
    <t>直接成本+管理费+利润+非利润代收费</t>
  </si>
  <si>
    <t>十</t>
  </si>
  <si>
    <t>税金</t>
  </si>
  <si>
    <t>总计*0.0341</t>
  </si>
  <si>
    <t>工程总价</t>
  </si>
  <si>
    <t>总计+税金</t>
  </si>
  <si>
    <t>1、本报价属于合同附件，与合同正本享有同等的法律效力。</t>
  </si>
  <si>
    <t>2、所有材料符合国家环保标准；参照《北京市家庭居室装饰工程质量验收标准》进行验收。</t>
  </si>
  <si>
    <t>3、所有材料可以由客户自己购买；公司为客户代购的商品一律不加价。</t>
  </si>
  <si>
    <t>4、本报价中注有的项目及数量按实际发生量为准。</t>
  </si>
  <si>
    <t>5、物业装修押金由业主自己交纳，如因本公司施工或质量问题引起的损失全部由本公司承担。</t>
  </si>
  <si>
    <t>6、本报价所含税金按税票实开金额计算。</t>
  </si>
  <si>
    <t>7、本报价所有木质工程都含油漆，但不含五金、墙纸、波音软片、玻璃等装饰。</t>
  </si>
  <si>
    <t xml:space="preserve">               甲方：</t>
  </si>
  <si>
    <t xml:space="preserve">             乙方：</t>
  </si>
  <si>
    <t xml:space="preserve">边长≥200mm普通墙砖。32.5硅酸盐水泥（海螺）、中砂水泥沙浆铺贴。不含找平、拉毛、及墙面处理.
(不含主材、勾缝剂) 
</t>
  </si>
  <si>
    <t xml:space="preserve">边长≥200mm地砖。32.5硅酸盐水泥（海螺）、中砂水泥沙浆铺贴。不含找平、拉毛、及墙面处理。
(不含主材、勾缝剂) 
</t>
  </si>
  <si>
    <t>敲墙</t>
  </si>
  <si>
    <t>项</t>
  </si>
  <si>
    <t>父母房地板</t>
  </si>
  <si>
    <t>九</t>
  </si>
  <si>
    <t>项</t>
  </si>
  <si>
    <t>客厅踢脚线</t>
  </si>
  <si>
    <t>厨房门套</t>
  </si>
  <si>
    <t>厨房玻璃推拉门</t>
  </si>
  <si>
    <t>主卧踢脚线</t>
  </si>
  <si>
    <t>套装门</t>
  </si>
  <si>
    <t>父母房踢脚线</t>
  </si>
  <si>
    <t>儿童踢脚线</t>
  </si>
  <si>
    <t>客厅储藏柜移门</t>
  </si>
  <si>
    <t>主卧衣柜推拉门</t>
  </si>
  <si>
    <t>父母房衣柜推拉门</t>
  </si>
  <si>
    <t>儿童房衣柜推拉门</t>
  </si>
  <si>
    <t>阳台衣柜推拉门</t>
  </si>
  <si>
    <t>龙头安装</t>
  </si>
  <si>
    <t>项</t>
  </si>
  <si>
    <t>卫浴设备安装</t>
  </si>
  <si>
    <t>成品踢脚线</t>
  </si>
  <si>
    <t>E1级大芯板衬底,防火板饰面,背板为一级9厘板，（面积＞1m2）按展开面积计算.不含五金，玻璃</t>
  </si>
  <si>
    <t>窗户结构胶</t>
  </si>
  <si>
    <t>工程结构胶窗户外沿涂抹补漏</t>
  </si>
  <si>
    <t>儿童房铲墙</t>
  </si>
  <si>
    <t>铲除涂料及水泥粉刷层</t>
  </si>
  <si>
    <t>墙面粉刷</t>
  </si>
  <si>
    <t>水泥砂浆</t>
  </si>
  <si>
    <t>雨虹牌防水涂料（毛面处理用量较大）</t>
  </si>
  <si>
    <t>4电线</t>
  </si>
  <si>
    <t>工作台板</t>
  </si>
  <si>
    <t>双层E1级大芯板衬底,3厘饰面板饰面,刷多乐士清漆,底漆三遍,面漆二遍.（面积＞1m2）按展开面积计算,含油漆,着色漆另计.不含五金，玻璃</t>
  </si>
  <si>
    <t>敲墙、切墙洞</t>
  </si>
  <si>
    <t>壁龛台板</t>
  </si>
  <si>
    <t>橱柜柜体下柜</t>
  </si>
  <si>
    <t>橱柜柜体上柜</t>
  </si>
  <si>
    <t>石英石</t>
  </si>
  <si>
    <t>甲方自购主材及外加工安装项目</t>
  </si>
  <si>
    <t>中山路   弄    号</t>
  </si>
  <si>
    <t>鲍女士</t>
  </si>
  <si>
    <r>
      <t>1</t>
    </r>
    <r>
      <rPr>
        <sz val="12"/>
        <rFont val="楷体_GB2312"/>
        <family val="3"/>
      </rPr>
      <t>09平方</t>
    </r>
  </si>
  <si>
    <t>上海浦东新区沪南路3665号809室</t>
  </si>
  <si>
    <r>
      <t xml:space="preserve">          2011年 </t>
    </r>
    <r>
      <rPr>
        <sz val="12"/>
        <rFont val="楷体_GB2312"/>
        <family val="3"/>
      </rPr>
      <t>10</t>
    </r>
    <r>
      <rPr>
        <sz val="12"/>
        <rFont val="楷体_GB2312"/>
        <family val="3"/>
      </rPr>
      <t>月   日</t>
    </r>
  </si>
  <si>
    <r>
      <t xml:space="preserve">        2011年 </t>
    </r>
    <r>
      <rPr>
        <sz val="12"/>
        <rFont val="楷体_GB2312"/>
        <family val="3"/>
      </rPr>
      <t>10</t>
    </r>
    <r>
      <rPr>
        <sz val="12"/>
        <rFont val="楷体_GB2312"/>
        <family val="3"/>
      </rPr>
      <t xml:space="preserve"> 月   日</t>
    </r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</si>
</sst>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  <numFmt numFmtId="186" formatCode="0_ "/>
  </numFmts>
  <fonts count="32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b/>
      <sz val="12"/>
      <name val="楷体_GB2312"/>
      <family val="3"/>
    </font>
    <font>
      <sz val="12"/>
      <color indexed="8"/>
      <name val="楷体_GB2312"/>
      <family val="3"/>
    </font>
    <font>
      <sz val="12"/>
      <color indexed="10"/>
      <name val="楷体_GB2312"/>
      <family val="3"/>
    </font>
    <font>
      <b/>
      <sz val="12"/>
      <color indexed="8"/>
      <name val="楷体_GB2312"/>
      <family val="3"/>
    </font>
    <font>
      <sz val="14"/>
      <name val="楷体_GB2312"/>
      <family val="3"/>
    </font>
    <font>
      <sz val="10"/>
      <name val="宋体"/>
      <family val="0"/>
    </font>
    <font>
      <sz val="12"/>
      <color indexed="63"/>
      <name val="楷体_GB2312"/>
      <family val="3"/>
    </font>
    <font>
      <b/>
      <sz val="18"/>
      <name val="楷体_GB2312"/>
      <family val="3"/>
    </font>
    <font>
      <sz val="10"/>
      <color indexed="9"/>
      <name val="宋体"/>
      <family val="0"/>
    </font>
    <font>
      <sz val="12"/>
      <color indexed="63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楷体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184" fontId="3" fillId="0" borderId="10" xfId="0" applyNumberFormat="1" applyFont="1" applyFill="1" applyBorder="1" applyAlignment="1" applyProtection="1">
      <alignment horizontal="left" vertical="center"/>
      <protection/>
    </xf>
    <xf numFmtId="184" fontId="2" fillId="0" borderId="10" xfId="0" applyNumberFormat="1" applyFont="1" applyFill="1" applyBorder="1" applyAlignment="1" applyProtection="1">
      <alignment horizontal="left" vertical="center"/>
      <protection/>
    </xf>
    <xf numFmtId="185" fontId="2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84" fontId="4" fillId="24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24" borderId="10" xfId="0" applyNumberFormat="1" applyFont="1" applyFill="1" applyBorder="1" applyAlignment="1" applyProtection="1">
      <alignment horizontal="left" vertical="center"/>
      <protection/>
    </xf>
    <xf numFmtId="0" fontId="2" fillId="24" borderId="0" xfId="0" applyNumberFormat="1" applyFont="1" applyFill="1" applyAlignment="1" applyProtection="1">
      <alignment horizontal="left" vertical="center"/>
      <protection/>
    </xf>
    <xf numFmtId="0" fontId="2" fillId="24" borderId="10" xfId="0" applyNumberFormat="1" applyFont="1" applyFill="1" applyBorder="1" applyAlignment="1" applyProtection="1">
      <alignment horizontal="left" vertical="center"/>
      <protection/>
    </xf>
    <xf numFmtId="185" fontId="2" fillId="24" borderId="10" xfId="0" applyNumberFormat="1" applyFont="1" applyFill="1" applyBorder="1" applyAlignment="1" applyProtection="1">
      <alignment horizontal="left" vertical="center"/>
      <protection/>
    </xf>
    <xf numFmtId="0" fontId="2" fillId="24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2" fillId="24" borderId="10" xfId="0" applyNumberFormat="1" applyFont="1" applyFill="1" applyBorder="1" applyAlignment="1" applyProtection="1">
      <alignment horizontal="left" vertical="center" wrapText="1"/>
      <protection/>
    </xf>
    <xf numFmtId="184" fontId="3" fillId="24" borderId="10" xfId="0" applyNumberFormat="1" applyFont="1" applyFill="1" applyBorder="1" applyAlignment="1" applyProtection="1">
      <alignment horizontal="left" vertical="center"/>
      <protection/>
    </xf>
    <xf numFmtId="184" fontId="2" fillId="24" borderId="10" xfId="0" applyNumberFormat="1" applyFont="1" applyFill="1" applyBorder="1" applyAlignment="1" applyProtection="1">
      <alignment horizontal="left" vertical="center"/>
      <protection/>
    </xf>
    <xf numFmtId="0" fontId="8" fillId="2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0" fontId="9" fillId="24" borderId="0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left" vertical="center"/>
    </xf>
    <xf numFmtId="0" fontId="13" fillId="24" borderId="0" xfId="0" applyFont="1" applyFill="1" applyBorder="1" applyAlignment="1">
      <alignment horizontal="left" vertical="center"/>
    </xf>
    <xf numFmtId="185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184" fontId="6" fillId="0" borderId="10" xfId="0" applyNumberFormat="1" applyFont="1" applyFill="1" applyBorder="1" applyAlignment="1" applyProtection="1">
      <alignment horizontal="left" vertical="center"/>
      <protection/>
    </xf>
    <xf numFmtId="184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40" applyFont="1" applyFill="1" applyBorder="1" applyAlignment="1" applyProtection="1">
      <alignment horizontal="left" vertical="center"/>
      <protection/>
    </xf>
    <xf numFmtId="186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left" vertical="center"/>
    </xf>
    <xf numFmtId="185" fontId="2" fillId="0" borderId="10" xfId="0" applyNumberFormat="1" applyFont="1" applyFill="1" applyBorder="1" applyAlignment="1">
      <alignment horizontal="left" vertical="center"/>
    </xf>
    <xf numFmtId="0" fontId="11" fillId="24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11" fillId="24" borderId="0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6" xfId="0" applyNumberFormat="1" applyFont="1" applyFill="1" applyBorder="1" applyAlignment="1" applyProtection="1">
      <alignment horizontal="center" vertical="top"/>
      <protection/>
    </xf>
    <xf numFmtId="0" fontId="7" fillId="0" borderId="17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41" applyFont="1" applyBorder="1" applyAlignment="1" applyProtection="1">
      <alignment horizontal="left" vertical="center"/>
      <protection/>
    </xf>
    <xf numFmtId="0" fontId="9" fillId="24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9" fillId="24" borderId="0" xfId="0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 applyProtection="1">
      <alignment horizontal="left" vertical="center"/>
      <protection/>
    </xf>
    <xf numFmtId="10" fontId="2" fillId="24" borderId="10" xfId="0" applyNumberFormat="1" applyFont="1" applyFill="1" applyBorder="1" applyAlignment="1" applyProtection="1">
      <alignment horizontal="left" vertical="center"/>
      <protection/>
    </xf>
    <xf numFmtId="0" fontId="2" fillId="24" borderId="10" xfId="0" applyNumberFormat="1" applyFont="1" applyFill="1" applyBorder="1" applyAlignment="1" applyProtection="1">
      <alignment horizontal="left" vertical="center"/>
      <protection/>
    </xf>
    <xf numFmtId="10" fontId="3" fillId="24" borderId="10" xfId="0" applyNumberFormat="1" applyFont="1" applyFill="1" applyBorder="1" applyAlignment="1" applyProtection="1">
      <alignment horizontal="left" vertical="center"/>
      <protection/>
    </xf>
    <xf numFmtId="10" fontId="2" fillId="0" borderId="10" xfId="0" applyNumberFormat="1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_1" xfId="40"/>
    <cellStyle name="常规_Sheet2_5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0</xdr:row>
      <xdr:rowOff>76200</xdr:rowOff>
    </xdr:from>
    <xdr:to>
      <xdr:col>4</xdr:col>
      <xdr:colOff>152400</xdr:colOff>
      <xdr:row>0</xdr:row>
      <xdr:rowOff>400050</xdr:rowOff>
    </xdr:to>
    <xdr:pic>
      <xdr:nvPicPr>
        <xdr:cNvPr id="1" name="图片 1" descr="齐家盛标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76200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7"/>
  <sheetViews>
    <sheetView tabSelected="1" zoomScaleSheetLayoutView="100" zoomScalePageLayoutView="0" workbookViewId="0" topLeftCell="A19">
      <selection activeCell="K12" sqref="K12"/>
    </sheetView>
  </sheetViews>
  <sheetFormatPr defaultColWidth="9.00390625" defaultRowHeight="15.75" customHeight="1"/>
  <cols>
    <col min="1" max="1" width="4.50390625" style="18" customWidth="1"/>
    <col min="2" max="2" width="17.125" style="18" customWidth="1"/>
    <col min="3" max="3" width="4.375" style="18" customWidth="1"/>
    <col min="4" max="4" width="8.00390625" style="18" customWidth="1"/>
    <col min="5" max="5" width="4.75390625" style="18" customWidth="1"/>
    <col min="6" max="6" width="5.00390625" style="18" customWidth="1"/>
    <col min="7" max="7" width="7.00390625" style="18" customWidth="1"/>
    <col min="8" max="8" width="10.625" style="18" customWidth="1"/>
    <col min="9" max="9" width="10.375" style="18" customWidth="1"/>
    <col min="10" max="10" width="9.625" style="18" customWidth="1"/>
    <col min="11" max="11" width="10.375" style="18" customWidth="1"/>
    <col min="12" max="12" width="48.375" style="20" customWidth="1"/>
  </cols>
  <sheetData>
    <row r="1" spans="1:12" s="29" customFormat="1" ht="34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5" customFormat="1" ht="22.5" customHeight="1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2" s="5" customFormat="1" ht="15.75" customHeight="1">
      <c r="A3" s="60" t="s">
        <v>2</v>
      </c>
      <c r="B3" s="61"/>
      <c r="C3" s="60" t="s">
        <v>199</v>
      </c>
      <c r="D3" s="62"/>
      <c r="E3" s="62"/>
      <c r="F3" s="61"/>
      <c r="G3" s="1" t="s">
        <v>3</v>
      </c>
      <c r="H3" s="60" t="s">
        <v>200</v>
      </c>
      <c r="I3" s="61"/>
      <c r="J3" s="1" t="s">
        <v>4</v>
      </c>
      <c r="K3" s="60" t="s">
        <v>202</v>
      </c>
      <c r="L3" s="61"/>
    </row>
    <row r="4" spans="1:12" s="5" customFormat="1" ht="15.75" customHeight="1">
      <c r="A4" s="64" t="s">
        <v>5</v>
      </c>
      <c r="B4" s="64"/>
      <c r="C4" s="64" t="s">
        <v>6</v>
      </c>
      <c r="D4" s="64"/>
      <c r="E4" s="64"/>
      <c r="F4" s="64"/>
      <c r="G4" s="1" t="s">
        <v>7</v>
      </c>
      <c r="H4" s="65" t="s">
        <v>201</v>
      </c>
      <c r="I4" s="64"/>
      <c r="J4" s="1" t="s">
        <v>8</v>
      </c>
      <c r="K4" s="64" t="s">
        <v>9</v>
      </c>
      <c r="L4" s="64"/>
    </row>
    <row r="5" spans="1:12" s="5" customFormat="1" ht="15.75" customHeight="1">
      <c r="A5" s="64" t="s">
        <v>10</v>
      </c>
      <c r="B5" s="64" t="s">
        <v>11</v>
      </c>
      <c r="C5" s="64" t="s">
        <v>12</v>
      </c>
      <c r="D5" s="64" t="s">
        <v>13</v>
      </c>
      <c r="E5" s="64" t="s">
        <v>14</v>
      </c>
      <c r="F5" s="64"/>
      <c r="G5" s="64"/>
      <c r="H5" s="64" t="s">
        <v>15</v>
      </c>
      <c r="I5" s="64"/>
      <c r="J5" s="64"/>
      <c r="K5" s="64" t="s">
        <v>16</v>
      </c>
      <c r="L5" s="64" t="s">
        <v>17</v>
      </c>
    </row>
    <row r="6" spans="1:12" s="5" customFormat="1" ht="15.75" customHeight="1">
      <c r="A6" s="64"/>
      <c r="B6" s="64"/>
      <c r="C6" s="64"/>
      <c r="D6" s="64"/>
      <c r="E6" s="1" t="s">
        <v>18</v>
      </c>
      <c r="F6" s="1" t="s">
        <v>19</v>
      </c>
      <c r="G6" s="1" t="s">
        <v>20</v>
      </c>
      <c r="H6" s="1" t="s">
        <v>18</v>
      </c>
      <c r="I6" s="1" t="s">
        <v>19</v>
      </c>
      <c r="J6" s="1" t="s">
        <v>20</v>
      </c>
      <c r="K6" s="64"/>
      <c r="L6" s="64"/>
    </row>
    <row r="7" spans="1:12" s="5" customFormat="1" ht="15.75" customHeight="1">
      <c r="A7" s="6" t="s">
        <v>21</v>
      </c>
      <c r="B7" s="63" t="s">
        <v>22</v>
      </c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s="17" customFormat="1" ht="18.75" customHeight="1">
      <c r="A8" s="1">
        <v>1</v>
      </c>
      <c r="B8" s="15" t="s">
        <v>23</v>
      </c>
      <c r="C8" s="15" t="s">
        <v>24</v>
      </c>
      <c r="D8" s="16">
        <v>16</v>
      </c>
      <c r="E8" s="15">
        <v>35</v>
      </c>
      <c r="F8" s="15">
        <v>10</v>
      </c>
      <c r="G8" s="15">
        <v>40</v>
      </c>
      <c r="H8" s="11">
        <f aca="true" t="shared" si="0" ref="H8:H13">E8*D8</f>
        <v>560</v>
      </c>
      <c r="I8" s="11">
        <f aca="true" t="shared" si="1" ref="I8:I13">SUM(D8*F8)</f>
        <v>160</v>
      </c>
      <c r="J8" s="11">
        <f aca="true" t="shared" si="2" ref="J8:J13">SUM(G8*D8)</f>
        <v>640</v>
      </c>
      <c r="K8" s="11">
        <f aca="true" t="shared" si="3" ref="K8:K13">H8+I8+J8</f>
        <v>1360</v>
      </c>
      <c r="L8" s="15" t="s">
        <v>25</v>
      </c>
    </row>
    <row r="9" spans="1:12" s="17" customFormat="1" ht="18" customHeight="1">
      <c r="A9" s="1">
        <v>2</v>
      </c>
      <c r="B9" s="15" t="s">
        <v>26</v>
      </c>
      <c r="C9" s="15" t="s">
        <v>24</v>
      </c>
      <c r="D9" s="16">
        <f>1.2*2.6*4</f>
        <v>12.48</v>
      </c>
      <c r="E9" s="15">
        <v>75</v>
      </c>
      <c r="F9" s="15">
        <v>5</v>
      </c>
      <c r="G9" s="15">
        <v>90</v>
      </c>
      <c r="H9" s="11">
        <f t="shared" si="0"/>
        <v>936</v>
      </c>
      <c r="I9" s="11">
        <f t="shared" si="1"/>
        <v>62.400000000000006</v>
      </c>
      <c r="J9" s="11">
        <f t="shared" si="2"/>
        <v>1123.2</v>
      </c>
      <c r="K9" s="11">
        <f t="shared" si="3"/>
        <v>2121.6</v>
      </c>
      <c r="L9" s="22" t="s">
        <v>27</v>
      </c>
    </row>
    <row r="10" spans="1:12" s="5" customFormat="1" ht="15.75" customHeight="1">
      <c r="A10" s="1">
        <v>3</v>
      </c>
      <c r="B10" s="1" t="s">
        <v>29</v>
      </c>
      <c r="C10" s="1" t="s">
        <v>24</v>
      </c>
      <c r="D10" s="9">
        <v>73.5</v>
      </c>
      <c r="E10" s="1">
        <v>10</v>
      </c>
      <c r="F10" s="1">
        <v>3</v>
      </c>
      <c r="G10" s="18">
        <v>12</v>
      </c>
      <c r="H10" s="11">
        <f t="shared" si="0"/>
        <v>735</v>
      </c>
      <c r="I10" s="11">
        <f t="shared" si="1"/>
        <v>220.5</v>
      </c>
      <c r="J10" s="11">
        <f t="shared" si="2"/>
        <v>882</v>
      </c>
      <c r="K10" s="11">
        <f t="shared" si="3"/>
        <v>1837.5</v>
      </c>
      <c r="L10" s="2" t="s">
        <v>28</v>
      </c>
    </row>
    <row r="11" spans="1:12" s="5" customFormat="1" ht="48" customHeight="1">
      <c r="A11" s="1">
        <v>4</v>
      </c>
      <c r="B11" s="1" t="s">
        <v>32</v>
      </c>
      <c r="C11" s="1" t="s">
        <v>165</v>
      </c>
      <c r="D11" s="1">
        <v>1</v>
      </c>
      <c r="E11" s="1">
        <v>950</v>
      </c>
      <c r="F11" s="1">
        <v>200</v>
      </c>
      <c r="G11" s="1">
        <v>800</v>
      </c>
      <c r="H11" s="11">
        <f t="shared" si="0"/>
        <v>950</v>
      </c>
      <c r="I11" s="11">
        <f t="shared" si="1"/>
        <v>200</v>
      </c>
      <c r="J11" s="11">
        <f t="shared" si="2"/>
        <v>800</v>
      </c>
      <c r="K11" s="11">
        <f t="shared" si="3"/>
        <v>1950</v>
      </c>
      <c r="L11" s="26" t="s">
        <v>33</v>
      </c>
    </row>
    <row r="12" spans="1:12" s="4" customFormat="1" ht="43.5" customHeight="1">
      <c r="A12" s="1">
        <v>5</v>
      </c>
      <c r="B12" s="1" t="s">
        <v>40</v>
      </c>
      <c r="C12" s="1" t="s">
        <v>24</v>
      </c>
      <c r="D12" s="9">
        <f>1.41*2*3.2</f>
        <v>9.024</v>
      </c>
      <c r="E12" s="1">
        <v>70</v>
      </c>
      <c r="F12" s="1">
        <v>5</v>
      </c>
      <c r="G12" s="1">
        <v>73</v>
      </c>
      <c r="H12" s="39">
        <f t="shared" si="0"/>
        <v>631.68</v>
      </c>
      <c r="I12" s="39">
        <f t="shared" si="1"/>
        <v>45.12</v>
      </c>
      <c r="J12" s="39">
        <f t="shared" si="2"/>
        <v>658.752</v>
      </c>
      <c r="K12" s="39">
        <f t="shared" si="3"/>
        <v>1335.552</v>
      </c>
      <c r="L12" s="26" t="s">
        <v>33</v>
      </c>
    </row>
    <row r="13" spans="1:12" s="14" customFormat="1" ht="16.5" customHeight="1">
      <c r="A13" s="1">
        <v>6</v>
      </c>
      <c r="B13" s="15" t="s">
        <v>42</v>
      </c>
      <c r="C13" s="15" t="s">
        <v>43</v>
      </c>
      <c r="D13" s="16">
        <v>1</v>
      </c>
      <c r="E13" s="42">
        <v>70</v>
      </c>
      <c r="F13" s="42">
        <v>15</v>
      </c>
      <c r="G13" s="42">
        <v>15</v>
      </c>
      <c r="H13" s="11">
        <f t="shared" si="0"/>
        <v>70</v>
      </c>
      <c r="I13" s="11">
        <f t="shared" si="1"/>
        <v>15</v>
      </c>
      <c r="J13" s="11">
        <f t="shared" si="2"/>
        <v>15</v>
      </c>
      <c r="K13" s="11">
        <f t="shared" si="3"/>
        <v>100</v>
      </c>
      <c r="L13" s="2" t="s">
        <v>44</v>
      </c>
    </row>
    <row r="14" spans="1:12" s="37" customFormat="1" ht="15.75" customHeight="1">
      <c r="A14" s="6"/>
      <c r="B14" s="6" t="s">
        <v>45</v>
      </c>
      <c r="C14" s="1"/>
      <c r="D14" s="1"/>
      <c r="E14" s="1"/>
      <c r="F14" s="1"/>
      <c r="G14" s="1"/>
      <c r="H14" s="41">
        <f>SUM(H8:H13)</f>
        <v>3882.68</v>
      </c>
      <c r="I14" s="41">
        <f>SUM(I8:I13)</f>
        <v>703.02</v>
      </c>
      <c r="J14" s="41">
        <f>SUM(J8:J13)</f>
        <v>4118.951999999999</v>
      </c>
      <c r="K14" s="41">
        <f>SUM(K8:K13)</f>
        <v>8704.652</v>
      </c>
      <c r="L14" s="6"/>
    </row>
    <row r="15" spans="1:12" s="5" customFormat="1" ht="15.75" customHeight="1">
      <c r="A15" s="13" t="s">
        <v>46</v>
      </c>
      <c r="B15" s="63" t="s">
        <v>47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s="3" customFormat="1" ht="44.25" customHeight="1">
      <c r="A16" s="1">
        <v>1</v>
      </c>
      <c r="B16" s="1" t="s">
        <v>48</v>
      </c>
      <c r="C16" s="1" t="s">
        <v>24</v>
      </c>
      <c r="D16" s="9">
        <f>(2.39+2.46)*2*2.4*1.06-4</f>
        <v>20.6768</v>
      </c>
      <c r="E16" s="1"/>
      <c r="F16" s="1">
        <v>12</v>
      </c>
      <c r="G16" s="1">
        <v>35</v>
      </c>
      <c r="H16" s="11">
        <f>SUM(E16*D16)</f>
        <v>0</v>
      </c>
      <c r="I16" s="11">
        <f>SUM(D16*F16)</f>
        <v>248.1216</v>
      </c>
      <c r="J16" s="11">
        <f>SUM(G16*D16)</f>
        <v>723.688</v>
      </c>
      <c r="K16" s="11">
        <f>I16+J16+H16</f>
        <v>971.8096</v>
      </c>
      <c r="L16" s="2" t="s">
        <v>159</v>
      </c>
    </row>
    <row r="17" spans="1:12" s="3" customFormat="1" ht="42.75" customHeight="1">
      <c r="A17" s="1">
        <v>2</v>
      </c>
      <c r="B17" s="1" t="s">
        <v>49</v>
      </c>
      <c r="C17" s="1" t="s">
        <v>24</v>
      </c>
      <c r="D17" s="9">
        <f>2.39*2.46*1.06</f>
        <v>6.232164000000001</v>
      </c>
      <c r="E17" s="1"/>
      <c r="F17" s="1">
        <v>18</v>
      </c>
      <c r="G17" s="1">
        <v>30</v>
      </c>
      <c r="H17" s="11">
        <f>SUM(E17*D17)</f>
        <v>0</v>
      </c>
      <c r="I17" s="11">
        <f>SUM(D17*F17)</f>
        <v>112.17895200000001</v>
      </c>
      <c r="J17" s="11">
        <f>SUM(G17*D17)</f>
        <v>186.96492000000003</v>
      </c>
      <c r="K17" s="11">
        <f>I17+J17+H17</f>
        <v>299.14387200000004</v>
      </c>
      <c r="L17" s="2" t="s">
        <v>160</v>
      </c>
    </row>
    <row r="18" spans="1:12" s="3" customFormat="1" ht="16.5" customHeight="1">
      <c r="A18" s="1">
        <v>3</v>
      </c>
      <c r="B18" s="1" t="s">
        <v>52</v>
      </c>
      <c r="C18" s="1" t="s">
        <v>24</v>
      </c>
      <c r="D18" s="9">
        <f>2.04*2.46*1.05</f>
        <v>5.26932</v>
      </c>
      <c r="E18" s="1">
        <v>105</v>
      </c>
      <c r="F18" s="1">
        <v>5</v>
      </c>
      <c r="G18" s="1">
        <v>25</v>
      </c>
      <c r="H18" s="11">
        <f>SUM(E18*D18)</f>
        <v>553.2786</v>
      </c>
      <c r="I18" s="11">
        <f>SUM(D18*F18)</f>
        <v>26.3466</v>
      </c>
      <c r="J18" s="11">
        <f>SUM(G18*D18)</f>
        <v>131.73299999999998</v>
      </c>
      <c r="K18" s="11">
        <f>I18+J18+H18</f>
        <v>711.3581999999999</v>
      </c>
      <c r="L18" s="2" t="s">
        <v>53</v>
      </c>
    </row>
    <row r="19" spans="1:12" s="4" customFormat="1" ht="16.5" customHeight="1">
      <c r="A19" s="1">
        <v>4</v>
      </c>
      <c r="B19" s="15" t="s">
        <v>60</v>
      </c>
      <c r="C19" s="1" t="s">
        <v>34</v>
      </c>
      <c r="D19" s="9">
        <v>8</v>
      </c>
      <c r="E19" s="1">
        <v>25</v>
      </c>
      <c r="F19" s="1">
        <v>6</v>
      </c>
      <c r="G19" s="1">
        <v>8</v>
      </c>
      <c r="H19" s="11">
        <f>SUM(E19*D19)</f>
        <v>200</v>
      </c>
      <c r="I19" s="11">
        <f>SUM(D19*F19)</f>
        <v>48</v>
      </c>
      <c r="J19" s="11">
        <f>SUM(G19*D19)</f>
        <v>64</v>
      </c>
      <c r="K19" s="11">
        <f>SUM(I19:J19,H19)</f>
        <v>312</v>
      </c>
      <c r="L19" s="1" t="s">
        <v>61</v>
      </c>
    </row>
    <row r="20" spans="1:12" s="14" customFormat="1" ht="16.5" customHeight="1">
      <c r="A20" s="1">
        <v>5</v>
      </c>
      <c r="B20" s="15" t="s">
        <v>42</v>
      </c>
      <c r="C20" s="15" t="s">
        <v>43</v>
      </c>
      <c r="D20" s="16">
        <v>1</v>
      </c>
      <c r="E20" s="42">
        <v>70</v>
      </c>
      <c r="F20" s="42">
        <v>30</v>
      </c>
      <c r="G20" s="42">
        <v>100</v>
      </c>
      <c r="H20" s="11">
        <f>SUM(E20*D20)</f>
        <v>70</v>
      </c>
      <c r="I20" s="11">
        <f>SUM(D20*F20)</f>
        <v>30</v>
      </c>
      <c r="J20" s="11">
        <f>SUM(G20*D20)</f>
        <v>100</v>
      </c>
      <c r="K20" s="11">
        <f>I20+J20+H20</f>
        <v>200</v>
      </c>
      <c r="L20" s="2" t="s">
        <v>44</v>
      </c>
    </row>
    <row r="21" spans="1:12" s="37" customFormat="1" ht="15.75" customHeight="1">
      <c r="A21" s="1"/>
      <c r="B21" s="6" t="s">
        <v>45</v>
      </c>
      <c r="C21" s="1"/>
      <c r="D21" s="1"/>
      <c r="E21" s="1"/>
      <c r="F21" s="1"/>
      <c r="G21" s="1"/>
      <c r="H21" s="41">
        <f>SUM(H16:H20)</f>
        <v>823.2786</v>
      </c>
      <c r="I21" s="41">
        <f>SUM(I16:I20)</f>
        <v>464.64715200000006</v>
      </c>
      <c r="J21" s="41">
        <f>SUM(J16:J20)</f>
        <v>1206.38592</v>
      </c>
      <c r="K21" s="41">
        <f>SUM(K16:K20)</f>
        <v>2494.311672</v>
      </c>
      <c r="L21" s="6"/>
    </row>
    <row r="22" spans="1:12" s="5" customFormat="1" ht="15.75" customHeight="1">
      <c r="A22" s="6" t="s">
        <v>63</v>
      </c>
      <c r="B22" s="63" t="s">
        <v>64</v>
      </c>
      <c r="C22" s="63"/>
      <c r="D22" s="63"/>
      <c r="E22" s="63"/>
      <c r="F22" s="63"/>
      <c r="G22" s="63"/>
      <c r="H22" s="63"/>
      <c r="I22" s="63"/>
      <c r="J22" s="63"/>
      <c r="K22" s="63"/>
      <c r="L22" s="66" t="s">
        <v>65</v>
      </c>
    </row>
    <row r="23" spans="1:12" s="5" customFormat="1" ht="15.75" customHeight="1">
      <c r="A23" s="1">
        <v>1</v>
      </c>
      <c r="B23" s="1" t="s">
        <v>66</v>
      </c>
      <c r="C23" s="1" t="s">
        <v>24</v>
      </c>
      <c r="D23" s="9">
        <f>(2.12+2.35)*2*0.3+D25</f>
        <v>7.96292</v>
      </c>
      <c r="E23" s="1">
        <v>35</v>
      </c>
      <c r="F23" s="1">
        <v>0</v>
      </c>
      <c r="G23" s="1">
        <v>25</v>
      </c>
      <c r="H23" s="11">
        <f>SUM(E23*D23)</f>
        <v>278.7022</v>
      </c>
      <c r="I23" s="11">
        <f aca="true" t="shared" si="4" ref="I23:I28">SUM(D23*F23)</f>
        <v>0</v>
      </c>
      <c r="J23" s="11">
        <f aca="true" t="shared" si="5" ref="J23:J28">SUM(G23*D23)</f>
        <v>199.073</v>
      </c>
      <c r="K23" s="11">
        <f>I23+J23+H23</f>
        <v>477.77520000000004</v>
      </c>
      <c r="L23" s="1" t="s">
        <v>67</v>
      </c>
    </row>
    <row r="24" spans="1:12" s="5" customFormat="1" ht="47.25" customHeight="1">
      <c r="A24" s="1">
        <v>2</v>
      </c>
      <c r="B24" s="1" t="s">
        <v>48</v>
      </c>
      <c r="C24" s="1" t="s">
        <v>24</v>
      </c>
      <c r="D24" s="9">
        <f>(2.12+2.35)*2*2.4-1.2+D25</f>
        <v>25.536920000000002</v>
      </c>
      <c r="E24" s="1"/>
      <c r="F24" s="1">
        <v>12</v>
      </c>
      <c r="G24" s="1">
        <v>35</v>
      </c>
      <c r="H24" s="11">
        <f>SUM(E24*D24)</f>
        <v>0</v>
      </c>
      <c r="I24" s="11">
        <f t="shared" si="4"/>
        <v>306.44304</v>
      </c>
      <c r="J24" s="11">
        <f t="shared" si="5"/>
        <v>893.7922000000001</v>
      </c>
      <c r="K24" s="11">
        <f>I24+J24+H24</f>
        <v>1200.23524</v>
      </c>
      <c r="L24" s="2" t="s">
        <v>159</v>
      </c>
    </row>
    <row r="25" spans="1:12" s="3" customFormat="1" ht="44.25" customHeight="1">
      <c r="A25" s="1">
        <v>3</v>
      </c>
      <c r="B25" s="1" t="s">
        <v>49</v>
      </c>
      <c r="C25" s="1" t="s">
        <v>24</v>
      </c>
      <c r="D25" s="9">
        <f>2.35*2.12*1.06</f>
        <v>5.28092</v>
      </c>
      <c r="E25" s="1"/>
      <c r="F25" s="1">
        <v>18</v>
      </c>
      <c r="G25" s="1">
        <v>30</v>
      </c>
      <c r="H25" s="11">
        <f>SUM(E25*D25)</f>
        <v>0</v>
      </c>
      <c r="I25" s="11">
        <f t="shared" si="4"/>
        <v>95.05656</v>
      </c>
      <c r="J25" s="11">
        <f t="shared" si="5"/>
        <v>158.4276</v>
      </c>
      <c r="K25" s="11">
        <f>I25+J25+H25</f>
        <v>253.48416000000003</v>
      </c>
      <c r="L25" s="2" t="s">
        <v>160</v>
      </c>
    </row>
    <row r="26" spans="1:12" s="4" customFormat="1" ht="16.5" customHeight="1">
      <c r="A26" s="1">
        <v>4</v>
      </c>
      <c r="B26" s="1" t="s">
        <v>52</v>
      </c>
      <c r="C26" s="1" t="s">
        <v>24</v>
      </c>
      <c r="D26" s="9">
        <f>2.35*2.12*1.05</f>
        <v>5.2311000000000005</v>
      </c>
      <c r="E26" s="1">
        <v>105</v>
      </c>
      <c r="F26" s="1">
        <v>5</v>
      </c>
      <c r="G26" s="1">
        <v>20</v>
      </c>
      <c r="H26" s="11">
        <f>SUM(E26*D26)</f>
        <v>549.2655000000001</v>
      </c>
      <c r="I26" s="11">
        <f t="shared" si="4"/>
        <v>26.155500000000004</v>
      </c>
      <c r="J26" s="11">
        <f t="shared" si="5"/>
        <v>104.62200000000001</v>
      </c>
      <c r="K26" s="11">
        <f>I26+J26+H26</f>
        <v>680.0430000000001</v>
      </c>
      <c r="L26" s="2" t="s">
        <v>53</v>
      </c>
    </row>
    <row r="27" spans="1:12" s="4" customFormat="1" ht="43.5" customHeight="1">
      <c r="A27" s="1">
        <v>5</v>
      </c>
      <c r="B27" s="1" t="s">
        <v>40</v>
      </c>
      <c r="C27" s="1" t="s">
        <v>24</v>
      </c>
      <c r="D27" s="9">
        <f>1.8</f>
        <v>1.8</v>
      </c>
      <c r="E27" s="1">
        <v>105</v>
      </c>
      <c r="F27" s="1">
        <v>25</v>
      </c>
      <c r="G27" s="1">
        <v>120</v>
      </c>
      <c r="H27" s="39">
        <f>E27*D27</f>
        <v>189</v>
      </c>
      <c r="I27" s="39">
        <f t="shared" si="4"/>
        <v>45</v>
      </c>
      <c r="J27" s="39">
        <f t="shared" si="5"/>
        <v>216</v>
      </c>
      <c r="K27" s="39">
        <f>H27+I27+J27</f>
        <v>450</v>
      </c>
      <c r="L27" s="26" t="s">
        <v>182</v>
      </c>
    </row>
    <row r="28" spans="1:12" s="14" customFormat="1" ht="16.5" customHeight="1">
      <c r="A28" s="1">
        <v>6</v>
      </c>
      <c r="B28" s="15" t="s">
        <v>42</v>
      </c>
      <c r="C28" s="15" t="s">
        <v>43</v>
      </c>
      <c r="D28" s="16">
        <v>1</v>
      </c>
      <c r="E28" s="42">
        <v>35</v>
      </c>
      <c r="F28" s="42">
        <v>15</v>
      </c>
      <c r="G28" s="42">
        <v>50</v>
      </c>
      <c r="H28" s="11">
        <f>SUM(E28*D28)</f>
        <v>35</v>
      </c>
      <c r="I28" s="11">
        <f t="shared" si="4"/>
        <v>15</v>
      </c>
      <c r="J28" s="11">
        <f t="shared" si="5"/>
        <v>50</v>
      </c>
      <c r="K28" s="11">
        <f>I28+J28+H28</f>
        <v>100</v>
      </c>
      <c r="L28" s="2" t="s">
        <v>44</v>
      </c>
    </row>
    <row r="29" spans="1:12" s="37" customFormat="1" ht="15.75" customHeight="1">
      <c r="A29" s="1"/>
      <c r="B29" s="6" t="s">
        <v>45</v>
      </c>
      <c r="C29" s="1"/>
      <c r="D29" s="1"/>
      <c r="E29" s="1"/>
      <c r="F29" s="1"/>
      <c r="G29" s="1"/>
      <c r="H29" s="7">
        <f>SUM(H23:H28)</f>
        <v>1051.9677000000001</v>
      </c>
      <c r="I29" s="7">
        <f>SUM(I23:I28)</f>
        <v>487.6551</v>
      </c>
      <c r="J29" s="7">
        <f>SUM(J23:J28)</f>
        <v>1621.9148000000002</v>
      </c>
      <c r="K29" s="7">
        <f>SUM(K23:K28)</f>
        <v>3161.5376</v>
      </c>
      <c r="L29" s="40"/>
    </row>
    <row r="30" spans="1:12" s="5" customFormat="1" ht="15.75" customHeight="1">
      <c r="A30" s="6" t="s">
        <v>70</v>
      </c>
      <c r="B30" s="63" t="s">
        <v>71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 s="5" customFormat="1" ht="15.75" customHeight="1">
      <c r="A31" s="1">
        <v>1</v>
      </c>
      <c r="B31" s="1" t="s">
        <v>29</v>
      </c>
      <c r="C31" s="1" t="s">
        <v>24</v>
      </c>
      <c r="D31" s="9">
        <v>45.32</v>
      </c>
      <c r="E31" s="1">
        <v>10</v>
      </c>
      <c r="F31" s="1">
        <v>3</v>
      </c>
      <c r="G31" s="18">
        <v>12</v>
      </c>
      <c r="H31" s="11">
        <f>E31*D31</f>
        <v>453.2</v>
      </c>
      <c r="I31" s="11">
        <f>SUM(D31*F31)</f>
        <v>135.96</v>
      </c>
      <c r="J31" s="11">
        <f>SUM(G31*D31)</f>
        <v>543.84</v>
      </c>
      <c r="K31" s="11">
        <f>H31+I31+J31</f>
        <v>1133</v>
      </c>
      <c r="L31" s="2" t="s">
        <v>28</v>
      </c>
    </row>
    <row r="32" spans="1:12" s="5" customFormat="1" ht="16.5" customHeight="1">
      <c r="A32" s="1">
        <v>2</v>
      </c>
      <c r="B32" s="1" t="s">
        <v>73</v>
      </c>
      <c r="C32" s="1" t="s">
        <v>34</v>
      </c>
      <c r="D32" s="9">
        <v>2.3</v>
      </c>
      <c r="E32" s="1">
        <v>85</v>
      </c>
      <c r="F32" s="1">
        <v>5</v>
      </c>
      <c r="G32" s="1">
        <v>30</v>
      </c>
      <c r="H32" s="11">
        <f>E32*D32</f>
        <v>195.49999999999997</v>
      </c>
      <c r="I32" s="11">
        <f>D32*F32</f>
        <v>11.5</v>
      </c>
      <c r="J32" s="11">
        <f>D32*G32</f>
        <v>69</v>
      </c>
      <c r="K32" s="11">
        <f>I32+J32+H32</f>
        <v>276</v>
      </c>
      <c r="L32" s="2" t="s">
        <v>74</v>
      </c>
    </row>
    <row r="33" spans="1:12" s="37" customFormat="1" ht="46.5" customHeight="1">
      <c r="A33" s="1">
        <v>3</v>
      </c>
      <c r="B33" s="1" t="s">
        <v>75</v>
      </c>
      <c r="C33" s="1" t="s">
        <v>24</v>
      </c>
      <c r="D33" s="1">
        <v>13.5</v>
      </c>
      <c r="E33" s="1">
        <v>70</v>
      </c>
      <c r="F33" s="1">
        <v>5</v>
      </c>
      <c r="G33" s="1">
        <v>73</v>
      </c>
      <c r="H33" s="39">
        <f>E33*D33</f>
        <v>945</v>
      </c>
      <c r="I33" s="39">
        <f>D33*F33</f>
        <v>67.5</v>
      </c>
      <c r="J33" s="39">
        <f>D33*G33</f>
        <v>985.5</v>
      </c>
      <c r="K33" s="39">
        <f>I33+J33+H33</f>
        <v>1998</v>
      </c>
      <c r="L33" s="26" t="s">
        <v>33</v>
      </c>
    </row>
    <row r="34" spans="1:12" s="37" customFormat="1" ht="46.5" customHeight="1">
      <c r="A34" s="1">
        <v>4</v>
      </c>
      <c r="B34" s="1" t="s">
        <v>191</v>
      </c>
      <c r="C34" s="1" t="s">
        <v>34</v>
      </c>
      <c r="D34" s="1">
        <v>3</v>
      </c>
      <c r="E34" s="1">
        <v>100</v>
      </c>
      <c r="F34" s="1">
        <v>5</v>
      </c>
      <c r="G34" s="1">
        <v>85</v>
      </c>
      <c r="H34" s="39">
        <f>E34*D34</f>
        <v>300</v>
      </c>
      <c r="I34" s="39">
        <f>SUM(D34*F34)</f>
        <v>15</v>
      </c>
      <c r="J34" s="39">
        <f>D34*G34</f>
        <v>255</v>
      </c>
      <c r="K34" s="39">
        <f>I34+J34+H34</f>
        <v>570</v>
      </c>
      <c r="L34" s="26" t="s">
        <v>192</v>
      </c>
    </row>
    <row r="35" spans="1:12" s="37" customFormat="1" ht="46.5" customHeight="1">
      <c r="A35" s="1">
        <v>5</v>
      </c>
      <c r="B35" s="1" t="s">
        <v>76</v>
      </c>
      <c r="C35" s="1" t="s">
        <v>24</v>
      </c>
      <c r="D35" s="1">
        <v>4.39</v>
      </c>
      <c r="E35" s="1">
        <v>70</v>
      </c>
      <c r="F35" s="1">
        <v>5</v>
      </c>
      <c r="G35" s="1">
        <v>90</v>
      </c>
      <c r="H35" s="39">
        <f>E35*D35</f>
        <v>307.29999999999995</v>
      </c>
      <c r="I35" s="39">
        <f>D35*F35</f>
        <v>21.95</v>
      </c>
      <c r="J35" s="39">
        <f>D35*G35</f>
        <v>395.09999999999997</v>
      </c>
      <c r="K35" s="39">
        <f>I35+J35+H35</f>
        <v>724.3499999999999</v>
      </c>
      <c r="L35" s="26" t="s">
        <v>33</v>
      </c>
    </row>
    <row r="36" spans="1:12" s="37" customFormat="1" ht="15.75" customHeight="1">
      <c r="A36" s="1"/>
      <c r="B36" s="6" t="s">
        <v>45</v>
      </c>
      <c r="C36" s="1"/>
      <c r="D36" s="1"/>
      <c r="E36" s="1"/>
      <c r="F36" s="1"/>
      <c r="G36" s="1"/>
      <c r="H36" s="38">
        <f>SUM(H31:H35)</f>
        <v>2201</v>
      </c>
      <c r="I36" s="38">
        <f>SUM(I31:I35)</f>
        <v>251.91</v>
      </c>
      <c r="J36" s="38">
        <f>SUM(J31:J35)</f>
        <v>2248.44</v>
      </c>
      <c r="K36" s="38">
        <f>SUM(K31:K35)</f>
        <v>4701.35</v>
      </c>
      <c r="L36" s="21"/>
    </row>
    <row r="37" spans="1:12" s="5" customFormat="1" ht="15.75" customHeight="1">
      <c r="A37" s="6" t="s">
        <v>79</v>
      </c>
      <c r="B37" s="63" t="s">
        <v>80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</row>
    <row r="38" spans="1:12" s="5" customFormat="1" ht="15.75" customHeight="1">
      <c r="A38" s="1">
        <v>1</v>
      </c>
      <c r="B38" s="1" t="s">
        <v>29</v>
      </c>
      <c r="C38" s="1" t="s">
        <v>24</v>
      </c>
      <c r="D38" s="9">
        <v>38.72</v>
      </c>
      <c r="E38" s="1">
        <v>10</v>
      </c>
      <c r="F38" s="1">
        <v>3</v>
      </c>
      <c r="G38" s="18">
        <v>12</v>
      </c>
      <c r="H38" s="11">
        <f>E38*D38</f>
        <v>387.2</v>
      </c>
      <c r="I38" s="11">
        <f>SUM(D38*F38)</f>
        <v>116.16</v>
      </c>
      <c r="J38" s="11">
        <f>SUM(G38*D38)</f>
        <v>464.64</v>
      </c>
      <c r="K38" s="11">
        <f>H38+I38+J38</f>
        <v>968</v>
      </c>
      <c r="L38" s="2" t="s">
        <v>28</v>
      </c>
    </row>
    <row r="39" spans="1:12" s="5" customFormat="1" ht="15.75" customHeight="1">
      <c r="A39" s="1">
        <v>2</v>
      </c>
      <c r="B39" s="1" t="s">
        <v>187</v>
      </c>
      <c r="C39" s="1" t="s">
        <v>24</v>
      </c>
      <c r="D39" s="9">
        <v>29.6</v>
      </c>
      <c r="E39" s="1">
        <v>20</v>
      </c>
      <c r="F39" s="1">
        <v>0</v>
      </c>
      <c r="G39" s="1">
        <v>15</v>
      </c>
      <c r="H39" s="11">
        <f>SUM(E39*D39)</f>
        <v>592</v>
      </c>
      <c r="I39" s="11">
        <f>SUM(D39*F39)</f>
        <v>0</v>
      </c>
      <c r="J39" s="11">
        <f>SUM(G39*D39)</f>
        <v>444</v>
      </c>
      <c r="K39" s="11">
        <f>I39+J39+H39</f>
        <v>1036</v>
      </c>
      <c r="L39" s="1" t="s">
        <v>188</v>
      </c>
    </row>
    <row r="40" spans="1:12" s="5" customFormat="1" ht="15.75" customHeight="1">
      <c r="A40" s="1">
        <v>3</v>
      </c>
      <c r="B40" s="1" t="s">
        <v>66</v>
      </c>
      <c r="C40" s="1" t="s">
        <v>24</v>
      </c>
      <c r="D40" s="9">
        <v>29.6</v>
      </c>
      <c r="E40" s="1">
        <v>50</v>
      </c>
      <c r="F40" s="1">
        <v>0</v>
      </c>
      <c r="G40" s="1">
        <v>35</v>
      </c>
      <c r="H40" s="11">
        <f>SUM(E40*D40)</f>
        <v>1480</v>
      </c>
      <c r="I40" s="11">
        <f>SUM(D40*F40)</f>
        <v>0</v>
      </c>
      <c r="J40" s="11">
        <f>SUM(G40*D40)</f>
        <v>1036</v>
      </c>
      <c r="K40" s="11">
        <f>I40+J40+H40</f>
        <v>2516</v>
      </c>
      <c r="L40" s="1" t="s">
        <v>189</v>
      </c>
    </row>
    <row r="41" spans="1:12" s="5" customFormat="1" ht="15.75" customHeight="1">
      <c r="A41" s="1">
        <v>4</v>
      </c>
      <c r="B41" s="1" t="s">
        <v>183</v>
      </c>
      <c r="C41" s="1" t="s">
        <v>165</v>
      </c>
      <c r="D41" s="9">
        <v>1</v>
      </c>
      <c r="E41" s="1">
        <v>50</v>
      </c>
      <c r="F41" s="1"/>
      <c r="G41" s="1">
        <v>100</v>
      </c>
      <c r="H41" s="11">
        <f>SUM(E41*D41)</f>
        <v>50</v>
      </c>
      <c r="I41" s="11">
        <f>SUM(D41*F41)</f>
        <v>0</v>
      </c>
      <c r="J41" s="11">
        <f>SUM(G41*D41)</f>
        <v>100</v>
      </c>
      <c r="K41" s="11">
        <f>I41+J41+H41</f>
        <v>150</v>
      </c>
      <c r="L41" s="1" t="s">
        <v>184</v>
      </c>
    </row>
    <row r="42" spans="1:12" s="37" customFormat="1" ht="16.5" customHeight="1">
      <c r="A42" s="1">
        <v>5</v>
      </c>
      <c r="B42" s="1" t="s">
        <v>73</v>
      </c>
      <c r="C42" s="1" t="s">
        <v>34</v>
      </c>
      <c r="D42" s="9">
        <v>1.9</v>
      </c>
      <c r="E42" s="1">
        <v>85</v>
      </c>
      <c r="F42" s="1">
        <v>5</v>
      </c>
      <c r="G42" s="1">
        <v>30</v>
      </c>
      <c r="H42" s="39">
        <f>E42*D42</f>
        <v>161.5</v>
      </c>
      <c r="I42" s="39">
        <f>D42*F42</f>
        <v>9.5</v>
      </c>
      <c r="J42" s="39">
        <f>D42*G42</f>
        <v>57</v>
      </c>
      <c r="K42" s="39">
        <f>I42+J42+H42</f>
        <v>228</v>
      </c>
      <c r="L42" s="2" t="s">
        <v>74</v>
      </c>
    </row>
    <row r="43" spans="1:12" s="37" customFormat="1" ht="46.5" customHeight="1">
      <c r="A43" s="1">
        <v>6</v>
      </c>
      <c r="B43" s="1" t="s">
        <v>75</v>
      </c>
      <c r="C43" s="1" t="s">
        <v>24</v>
      </c>
      <c r="D43" s="1">
        <f>1.41*2.1*3</f>
        <v>8.883</v>
      </c>
      <c r="E43" s="1">
        <v>70</v>
      </c>
      <c r="F43" s="1">
        <v>5</v>
      </c>
      <c r="G43" s="1">
        <v>73</v>
      </c>
      <c r="H43" s="39">
        <f>E43*D43</f>
        <v>621.81</v>
      </c>
      <c r="I43" s="39">
        <f>SUM(D43*F43)</f>
        <v>44.41499999999999</v>
      </c>
      <c r="J43" s="39">
        <f>D43*G43</f>
        <v>648.459</v>
      </c>
      <c r="K43" s="39">
        <f>I43+J43+H43</f>
        <v>1314.6839999999997</v>
      </c>
      <c r="L43" s="26" t="s">
        <v>33</v>
      </c>
    </row>
    <row r="44" spans="1:12" s="37" customFormat="1" ht="15.75" customHeight="1">
      <c r="A44" s="1"/>
      <c r="B44" s="6" t="s">
        <v>45</v>
      </c>
      <c r="C44" s="1"/>
      <c r="D44" s="1"/>
      <c r="E44" s="1"/>
      <c r="F44" s="1"/>
      <c r="G44" s="1"/>
      <c r="H44" s="38">
        <f>SUM(H38:H43)</f>
        <v>3292.5099999999998</v>
      </c>
      <c r="I44" s="38">
        <f>SUM(I38:I43)</f>
        <v>170.075</v>
      </c>
      <c r="J44" s="38">
        <f>SUM(J38:J43)</f>
        <v>2750.0989999999997</v>
      </c>
      <c r="K44" s="38">
        <f>SUM(K38:K43)</f>
        <v>6212.683999999999</v>
      </c>
      <c r="L44" s="21"/>
    </row>
    <row r="45" spans="1:12" s="5" customFormat="1" ht="15.75" customHeight="1">
      <c r="A45" s="6" t="s">
        <v>81</v>
      </c>
      <c r="B45" s="63" t="s">
        <v>82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12" s="5" customFormat="1" ht="15.75" customHeight="1">
      <c r="A46" s="1">
        <v>1</v>
      </c>
      <c r="B46" s="1" t="s">
        <v>72</v>
      </c>
      <c r="C46" s="1" t="s">
        <v>24</v>
      </c>
      <c r="D46" s="9">
        <v>39.84</v>
      </c>
      <c r="E46" s="1">
        <v>0</v>
      </c>
      <c r="F46" s="1">
        <v>3</v>
      </c>
      <c r="G46" s="18">
        <v>10</v>
      </c>
      <c r="H46" s="11">
        <f aca="true" t="shared" si="6" ref="H46:H52">E46*D46</f>
        <v>0</v>
      </c>
      <c r="I46" s="11">
        <f>SUM(D46*F46)</f>
        <v>119.52000000000001</v>
      </c>
      <c r="J46" s="11">
        <f aca="true" t="shared" si="7" ref="J46:J52">D46*G46</f>
        <v>398.40000000000003</v>
      </c>
      <c r="K46" s="11">
        <f aca="true" t="shared" si="8" ref="K46:K52">I46+J46+H46</f>
        <v>517.9200000000001</v>
      </c>
      <c r="L46" s="2" t="s">
        <v>28</v>
      </c>
    </row>
    <row r="47" spans="1:12" s="5" customFormat="1" ht="33" customHeight="1">
      <c r="A47" s="1">
        <v>2</v>
      </c>
      <c r="B47" s="1" t="s">
        <v>29</v>
      </c>
      <c r="C47" s="1" t="s">
        <v>24</v>
      </c>
      <c r="D47" s="9">
        <v>39.84</v>
      </c>
      <c r="E47" s="1">
        <v>10</v>
      </c>
      <c r="F47" s="1">
        <v>0</v>
      </c>
      <c r="G47" s="1">
        <v>2</v>
      </c>
      <c r="H47" s="11">
        <f t="shared" si="6"/>
        <v>398.40000000000003</v>
      </c>
      <c r="I47" s="11">
        <f>SUM(D47*F47)</f>
        <v>0</v>
      </c>
      <c r="J47" s="11">
        <f t="shared" si="7"/>
        <v>79.68</v>
      </c>
      <c r="K47" s="11">
        <f t="shared" si="8"/>
        <v>478.08000000000004</v>
      </c>
      <c r="L47" s="2" t="s">
        <v>30</v>
      </c>
    </row>
    <row r="48" spans="1:12" s="5" customFormat="1" ht="16.5" customHeight="1">
      <c r="A48" s="1">
        <v>3</v>
      </c>
      <c r="B48" s="1" t="s">
        <v>73</v>
      </c>
      <c r="C48" s="1" t="s">
        <v>34</v>
      </c>
      <c r="D48" s="9">
        <v>1.58</v>
      </c>
      <c r="E48" s="1">
        <v>85</v>
      </c>
      <c r="F48" s="1">
        <v>5</v>
      </c>
      <c r="G48" s="1">
        <v>30</v>
      </c>
      <c r="H48" s="11">
        <f t="shared" si="6"/>
        <v>134.3</v>
      </c>
      <c r="I48" s="11">
        <f>D48*F48</f>
        <v>7.9</v>
      </c>
      <c r="J48" s="11">
        <f t="shared" si="7"/>
        <v>47.400000000000006</v>
      </c>
      <c r="K48" s="11">
        <f t="shared" si="8"/>
        <v>189.60000000000002</v>
      </c>
      <c r="L48" s="2" t="s">
        <v>74</v>
      </c>
    </row>
    <row r="49" spans="1:12" s="5" customFormat="1" ht="16.5" customHeight="1">
      <c r="A49" s="1">
        <v>4</v>
      </c>
      <c r="B49" s="1" t="s">
        <v>194</v>
      </c>
      <c r="C49" s="1" t="s">
        <v>34</v>
      </c>
      <c r="D49" s="9">
        <v>1.5</v>
      </c>
      <c r="E49" s="1">
        <v>150</v>
      </c>
      <c r="F49" s="1">
        <v>10</v>
      </c>
      <c r="G49" s="1">
        <v>50</v>
      </c>
      <c r="H49" s="11">
        <f>E49*D49</f>
        <v>225</v>
      </c>
      <c r="I49" s="11">
        <f>D49*F49</f>
        <v>15</v>
      </c>
      <c r="J49" s="11">
        <f>D49*G49</f>
        <v>75</v>
      </c>
      <c r="K49" s="11">
        <f>I49+J49+H49</f>
        <v>315</v>
      </c>
      <c r="L49" s="2" t="s">
        <v>74</v>
      </c>
    </row>
    <row r="50" spans="1:12" s="37" customFormat="1" ht="46.5" customHeight="1">
      <c r="A50" s="1">
        <v>5</v>
      </c>
      <c r="B50" s="1" t="s">
        <v>75</v>
      </c>
      <c r="C50" s="1" t="s">
        <v>24</v>
      </c>
      <c r="D50" s="1">
        <v>14</v>
      </c>
      <c r="E50" s="1">
        <v>70</v>
      </c>
      <c r="F50" s="1">
        <v>5</v>
      </c>
      <c r="G50" s="1">
        <v>73</v>
      </c>
      <c r="H50" s="39">
        <f t="shared" si="6"/>
        <v>980</v>
      </c>
      <c r="I50" s="39">
        <f>SUM(D50*F50)</f>
        <v>70</v>
      </c>
      <c r="J50" s="39">
        <f t="shared" si="7"/>
        <v>1022</v>
      </c>
      <c r="K50" s="39">
        <f t="shared" si="8"/>
        <v>2072</v>
      </c>
      <c r="L50" s="26" t="s">
        <v>33</v>
      </c>
    </row>
    <row r="51" spans="1:12" s="37" customFormat="1" ht="46.5" customHeight="1">
      <c r="A51" s="1">
        <v>6</v>
      </c>
      <c r="B51" s="1" t="s">
        <v>76</v>
      </c>
      <c r="C51" s="1" t="s">
        <v>24</v>
      </c>
      <c r="D51" s="1">
        <v>3.2</v>
      </c>
      <c r="E51" s="1">
        <v>70</v>
      </c>
      <c r="F51" s="1">
        <v>5</v>
      </c>
      <c r="G51" s="1">
        <v>90</v>
      </c>
      <c r="H51" s="39">
        <f t="shared" si="6"/>
        <v>224</v>
      </c>
      <c r="I51" s="39">
        <f>SUM(D51*F51)</f>
        <v>16</v>
      </c>
      <c r="J51" s="39">
        <f t="shared" si="7"/>
        <v>288</v>
      </c>
      <c r="K51" s="39">
        <f t="shared" si="8"/>
        <v>528</v>
      </c>
      <c r="L51" s="26" t="s">
        <v>33</v>
      </c>
    </row>
    <row r="52" spans="1:12" s="3" customFormat="1" ht="16.5" customHeight="1">
      <c r="A52" s="1">
        <v>7</v>
      </c>
      <c r="B52" s="1" t="s">
        <v>163</v>
      </c>
      <c r="C52" s="1" t="s">
        <v>24</v>
      </c>
      <c r="D52" s="9">
        <f>3.91*2.7</f>
        <v>10.557</v>
      </c>
      <c r="E52" s="1"/>
      <c r="F52" s="1"/>
      <c r="G52" s="1"/>
      <c r="H52" s="11">
        <f t="shared" si="6"/>
        <v>0</v>
      </c>
      <c r="I52" s="11">
        <f>SUM(D52*F52)</f>
        <v>0</v>
      </c>
      <c r="J52" s="11">
        <f t="shared" si="7"/>
        <v>0</v>
      </c>
      <c r="K52" s="11">
        <f t="shared" si="8"/>
        <v>0</v>
      </c>
      <c r="L52" s="1"/>
    </row>
    <row r="53" spans="1:12" s="37" customFormat="1" ht="15.75" customHeight="1">
      <c r="A53" s="1"/>
      <c r="B53" s="6" t="s">
        <v>45</v>
      </c>
      <c r="C53" s="1"/>
      <c r="D53" s="1"/>
      <c r="E53" s="1"/>
      <c r="F53" s="1"/>
      <c r="G53" s="1"/>
      <c r="H53" s="38">
        <f>SUM(H46:H52)</f>
        <v>1961.7</v>
      </c>
      <c r="I53" s="38">
        <f>SUM(I46:I52)</f>
        <v>228.42000000000002</v>
      </c>
      <c r="J53" s="38">
        <f>SUM(J46:J52)</f>
        <v>1910.48</v>
      </c>
      <c r="K53" s="38">
        <f>SUM(K46:K52)</f>
        <v>4100.6</v>
      </c>
      <c r="L53" s="21"/>
    </row>
    <row r="54" spans="1:12" s="5" customFormat="1" ht="15.75" customHeight="1">
      <c r="A54" s="6" t="s">
        <v>83</v>
      </c>
      <c r="B54" s="63" t="s">
        <v>84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2" s="5" customFormat="1" ht="33" customHeight="1">
      <c r="A55" s="1">
        <v>1</v>
      </c>
      <c r="B55" s="1" t="s">
        <v>85</v>
      </c>
      <c r="C55" s="1" t="s">
        <v>24</v>
      </c>
      <c r="D55" s="9">
        <f>1.5*3.76*1.3</f>
        <v>7.332</v>
      </c>
      <c r="E55" s="1">
        <v>10</v>
      </c>
      <c r="F55" s="1"/>
      <c r="G55" s="1">
        <v>2</v>
      </c>
      <c r="H55" s="11">
        <f>SUM(E55*D55)</f>
        <v>73.32</v>
      </c>
      <c r="I55" s="11">
        <f>SUM(D55*F55)</f>
        <v>0</v>
      </c>
      <c r="J55" s="11">
        <f>G55*D55</f>
        <v>14.664</v>
      </c>
      <c r="K55" s="11">
        <f>I55+J55+H55</f>
        <v>87.984</v>
      </c>
      <c r="L55" s="2" t="s">
        <v>30</v>
      </c>
    </row>
    <row r="56" spans="1:12" s="3" customFormat="1" ht="57.75" customHeight="1">
      <c r="A56" s="1">
        <v>2</v>
      </c>
      <c r="B56" s="1" t="s">
        <v>49</v>
      </c>
      <c r="C56" s="1" t="s">
        <v>24</v>
      </c>
      <c r="D56" s="9">
        <f>1.5*3.76*1.1</f>
        <v>6.204</v>
      </c>
      <c r="E56" s="1"/>
      <c r="F56" s="1">
        <v>18</v>
      </c>
      <c r="G56" s="1">
        <v>30</v>
      </c>
      <c r="H56" s="11">
        <f>SUM(E56*D56)</f>
        <v>0</v>
      </c>
      <c r="I56" s="11">
        <f>SUM(D56*F56)</f>
        <v>111.672</v>
      </c>
      <c r="J56" s="11">
        <f>G56*D56</f>
        <v>186.12</v>
      </c>
      <c r="K56" s="11">
        <f>I56+J56+H56</f>
        <v>297.79200000000003</v>
      </c>
      <c r="L56" s="2" t="s">
        <v>159</v>
      </c>
    </row>
    <row r="57" spans="1:12" s="3" customFormat="1" ht="41.25" customHeight="1">
      <c r="A57" s="1">
        <v>3</v>
      </c>
      <c r="B57" s="1" t="s">
        <v>48</v>
      </c>
      <c r="C57" s="1" t="s">
        <v>24</v>
      </c>
      <c r="D57" s="9">
        <f>(1.7+3.76)*3.6-2</f>
        <v>17.656</v>
      </c>
      <c r="E57" s="1"/>
      <c r="F57" s="1">
        <v>12</v>
      </c>
      <c r="G57" s="1">
        <v>35</v>
      </c>
      <c r="H57" s="11">
        <f>SUM(E57*D57)</f>
        <v>0</v>
      </c>
      <c r="I57" s="11">
        <f>SUM(D57*F57)</f>
        <v>211.87199999999999</v>
      </c>
      <c r="J57" s="11">
        <f>G57*D57</f>
        <v>617.9599999999999</v>
      </c>
      <c r="K57" s="11">
        <f>I57+J57+H57</f>
        <v>829.8319999999999</v>
      </c>
      <c r="L57" s="2" t="s">
        <v>160</v>
      </c>
    </row>
    <row r="58" spans="1:12" s="37" customFormat="1" ht="46.5" customHeight="1">
      <c r="A58" s="1">
        <v>4</v>
      </c>
      <c r="B58" s="1" t="s">
        <v>75</v>
      </c>
      <c r="C58" s="1" t="s">
        <v>24</v>
      </c>
      <c r="D58" s="9">
        <f>1.7*2.6*3.5</f>
        <v>15.469999999999999</v>
      </c>
      <c r="E58" s="1">
        <v>70</v>
      </c>
      <c r="F58" s="1">
        <v>5</v>
      </c>
      <c r="G58" s="1">
        <v>73</v>
      </c>
      <c r="H58" s="39">
        <f>SUM(E58*D58)</f>
        <v>1082.8999999999999</v>
      </c>
      <c r="I58" s="39">
        <f>SUM(D58*F58)</f>
        <v>77.35</v>
      </c>
      <c r="J58" s="39">
        <f>G58*D58</f>
        <v>1129.31</v>
      </c>
      <c r="K58" s="39">
        <f>I58+J58+H58</f>
        <v>2289.5599999999995</v>
      </c>
      <c r="L58" s="26" t="s">
        <v>33</v>
      </c>
    </row>
    <row r="59" spans="1:12" s="37" customFormat="1" ht="24.75" customHeight="1">
      <c r="A59" s="1">
        <v>5</v>
      </c>
      <c r="B59" s="1" t="s">
        <v>77</v>
      </c>
      <c r="C59" s="27" t="s">
        <v>24</v>
      </c>
      <c r="D59" s="1">
        <f>1.7*2.6</f>
        <v>4.42</v>
      </c>
      <c r="E59" s="1">
        <v>180</v>
      </c>
      <c r="F59" s="1">
        <v>0</v>
      </c>
      <c r="G59" s="1">
        <v>0</v>
      </c>
      <c r="H59" s="39">
        <f>SUM(E59*D59)</f>
        <v>795.6</v>
      </c>
      <c r="I59" s="39">
        <f>SUM(D59*F59)</f>
        <v>0</v>
      </c>
      <c r="J59" s="39">
        <f>G59*D59</f>
        <v>0</v>
      </c>
      <c r="K59" s="39">
        <f>I59+J59+H59</f>
        <v>795.6</v>
      </c>
      <c r="L59" s="26" t="s">
        <v>77</v>
      </c>
    </row>
    <row r="60" spans="1:12" s="37" customFormat="1" ht="15.75" customHeight="1">
      <c r="A60" s="1"/>
      <c r="B60" s="6" t="s">
        <v>45</v>
      </c>
      <c r="C60" s="1"/>
      <c r="D60" s="1"/>
      <c r="E60" s="1"/>
      <c r="F60" s="1"/>
      <c r="G60" s="1"/>
      <c r="H60" s="38">
        <f>SUM(H55:H59)</f>
        <v>1951.8199999999997</v>
      </c>
      <c r="I60" s="38">
        <f>SUM(I55:I59)</f>
        <v>400.894</v>
      </c>
      <c r="J60" s="38">
        <f>SUM(J55:J59)</f>
        <v>1948.0539999999999</v>
      </c>
      <c r="K60" s="38">
        <f>SUM(K55:K59)</f>
        <v>4300.768</v>
      </c>
      <c r="L60" s="6"/>
    </row>
    <row r="61" spans="1:12" s="5" customFormat="1" ht="15.75" customHeight="1">
      <c r="A61" s="13" t="s">
        <v>86</v>
      </c>
      <c r="B61" s="70" t="s">
        <v>87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</row>
    <row r="62" spans="1:12" s="5" customFormat="1" ht="15.75" customHeight="1">
      <c r="A62" s="1">
        <v>1</v>
      </c>
      <c r="B62" s="1" t="s">
        <v>88</v>
      </c>
      <c r="C62" s="1" t="s">
        <v>54</v>
      </c>
      <c r="D62" s="9">
        <v>57</v>
      </c>
      <c r="E62" s="1">
        <v>25</v>
      </c>
      <c r="F62" s="1"/>
      <c r="G62" s="1">
        <v>10</v>
      </c>
      <c r="H62" s="11">
        <f aca="true" t="shared" si="9" ref="H62:H81">SUM(E62*D62)</f>
        <v>1425</v>
      </c>
      <c r="I62" s="11">
        <f aca="true" t="shared" si="10" ref="I62:I81">SUM(D62*F62)</f>
        <v>0</v>
      </c>
      <c r="J62" s="11">
        <f aca="true" t="shared" si="11" ref="J62:J81">SUM(G62*D62)</f>
        <v>570</v>
      </c>
      <c r="K62" s="11">
        <f aca="true" t="shared" si="12" ref="K62:K81">SUM(H62:J62)</f>
        <v>1995</v>
      </c>
      <c r="L62" s="19" t="s">
        <v>89</v>
      </c>
    </row>
    <row r="63" spans="1:12" s="5" customFormat="1" ht="15.75" customHeight="1">
      <c r="A63" s="1">
        <v>3</v>
      </c>
      <c r="B63" s="1" t="s">
        <v>91</v>
      </c>
      <c r="C63" s="1" t="s">
        <v>54</v>
      </c>
      <c r="D63" s="9">
        <v>600</v>
      </c>
      <c r="E63" s="1">
        <v>3</v>
      </c>
      <c r="F63" s="1"/>
      <c r="G63" s="1">
        <v>1.5</v>
      </c>
      <c r="H63" s="11">
        <f t="shared" si="9"/>
        <v>1800</v>
      </c>
      <c r="I63" s="11">
        <f t="shared" si="10"/>
        <v>0</v>
      </c>
      <c r="J63" s="11">
        <f t="shared" si="11"/>
        <v>900</v>
      </c>
      <c r="K63" s="11">
        <f t="shared" si="12"/>
        <v>2700</v>
      </c>
      <c r="L63" s="19" t="s">
        <v>90</v>
      </c>
    </row>
    <row r="64" spans="1:12" s="5" customFormat="1" ht="15.75" customHeight="1">
      <c r="A64" s="1">
        <v>3</v>
      </c>
      <c r="B64" s="1" t="s">
        <v>190</v>
      </c>
      <c r="C64" s="1" t="s">
        <v>54</v>
      </c>
      <c r="D64" s="9">
        <v>300</v>
      </c>
      <c r="E64" s="1">
        <v>4.5</v>
      </c>
      <c r="F64" s="1"/>
      <c r="G64" s="1">
        <v>1.5</v>
      </c>
      <c r="H64" s="11">
        <f>SUM(E64*D64)</f>
        <v>1350</v>
      </c>
      <c r="I64" s="11">
        <f>SUM(D64*F64)</f>
        <v>0</v>
      </c>
      <c r="J64" s="11">
        <f>SUM(G64*D64)</f>
        <v>450</v>
      </c>
      <c r="K64" s="11">
        <f>SUM(H64:J64)</f>
        <v>1800</v>
      </c>
      <c r="L64" s="19" t="s">
        <v>90</v>
      </c>
    </row>
    <row r="65" spans="1:12" s="5" customFormat="1" ht="15.75" customHeight="1">
      <c r="A65" s="1">
        <v>4</v>
      </c>
      <c r="B65" s="1" t="s">
        <v>92</v>
      </c>
      <c r="C65" s="1" t="s">
        <v>54</v>
      </c>
      <c r="D65" s="9">
        <v>55</v>
      </c>
      <c r="E65" s="1">
        <v>0.7</v>
      </c>
      <c r="F65" s="1"/>
      <c r="G65" s="1">
        <v>1.5</v>
      </c>
      <c r="H65" s="11">
        <f t="shared" si="9"/>
        <v>38.5</v>
      </c>
      <c r="I65" s="11">
        <f t="shared" si="10"/>
        <v>0</v>
      </c>
      <c r="J65" s="11">
        <f t="shared" si="11"/>
        <v>82.5</v>
      </c>
      <c r="K65" s="11">
        <f t="shared" si="12"/>
        <v>121</v>
      </c>
      <c r="L65" s="19" t="s">
        <v>90</v>
      </c>
    </row>
    <row r="66" spans="1:12" s="5" customFormat="1" ht="15.75" customHeight="1">
      <c r="A66" s="1">
        <v>5</v>
      </c>
      <c r="B66" s="1" t="s">
        <v>93</v>
      </c>
      <c r="C66" s="1" t="s">
        <v>54</v>
      </c>
      <c r="D66" s="9">
        <v>55</v>
      </c>
      <c r="E66" s="1">
        <v>2.5</v>
      </c>
      <c r="F66" s="1"/>
      <c r="G66" s="1">
        <v>1.5</v>
      </c>
      <c r="H66" s="11">
        <f t="shared" si="9"/>
        <v>137.5</v>
      </c>
      <c r="I66" s="11">
        <f t="shared" si="10"/>
        <v>0</v>
      </c>
      <c r="J66" s="11">
        <f t="shared" si="11"/>
        <v>82.5</v>
      </c>
      <c r="K66" s="11">
        <f t="shared" si="12"/>
        <v>220</v>
      </c>
      <c r="L66" s="21" t="s">
        <v>94</v>
      </c>
    </row>
    <row r="67" spans="1:12" s="5" customFormat="1" ht="15.75" customHeight="1">
      <c r="A67" s="1">
        <v>6</v>
      </c>
      <c r="B67" s="1" t="s">
        <v>95</v>
      </c>
      <c r="C67" s="1" t="s">
        <v>54</v>
      </c>
      <c r="D67" s="9">
        <v>55</v>
      </c>
      <c r="E67" s="1">
        <v>1</v>
      </c>
      <c r="F67" s="1"/>
      <c r="G67" s="1">
        <v>1.5</v>
      </c>
      <c r="H67" s="11">
        <f t="shared" si="9"/>
        <v>55</v>
      </c>
      <c r="I67" s="11">
        <f t="shared" si="10"/>
        <v>0</v>
      </c>
      <c r="J67" s="11">
        <f t="shared" si="11"/>
        <v>82.5</v>
      </c>
      <c r="K67" s="11">
        <f t="shared" si="12"/>
        <v>137.5</v>
      </c>
      <c r="L67" s="19" t="s">
        <v>96</v>
      </c>
    </row>
    <row r="68" spans="1:12" s="5" customFormat="1" ht="15.75" customHeight="1">
      <c r="A68" s="1">
        <v>7</v>
      </c>
      <c r="B68" s="1" t="s">
        <v>97</v>
      </c>
      <c r="C68" s="1" t="s">
        <v>54</v>
      </c>
      <c r="D68" s="9">
        <v>80</v>
      </c>
      <c r="E68" s="1">
        <v>1</v>
      </c>
      <c r="F68" s="1"/>
      <c r="G68" s="1">
        <v>2</v>
      </c>
      <c r="H68" s="11">
        <f t="shared" si="9"/>
        <v>80</v>
      </c>
      <c r="I68" s="11">
        <f t="shared" si="10"/>
        <v>0</v>
      </c>
      <c r="J68" s="11">
        <f t="shared" si="11"/>
        <v>160</v>
      </c>
      <c r="K68" s="11">
        <f t="shared" si="12"/>
        <v>240</v>
      </c>
      <c r="L68" s="1" t="s">
        <v>98</v>
      </c>
    </row>
    <row r="69" spans="1:12" s="12" customFormat="1" ht="15.75" customHeight="1">
      <c r="A69" s="1">
        <v>8</v>
      </c>
      <c r="B69" s="1" t="s">
        <v>99</v>
      </c>
      <c r="C69" s="1" t="s">
        <v>100</v>
      </c>
      <c r="D69" s="9">
        <v>20</v>
      </c>
      <c r="E69" s="1">
        <v>1</v>
      </c>
      <c r="F69" s="1"/>
      <c r="G69" s="1">
        <v>3</v>
      </c>
      <c r="H69" s="11">
        <f t="shared" si="9"/>
        <v>20</v>
      </c>
      <c r="I69" s="11">
        <f t="shared" si="10"/>
        <v>0</v>
      </c>
      <c r="J69" s="11">
        <f t="shared" si="11"/>
        <v>60</v>
      </c>
      <c r="K69" s="11">
        <f t="shared" si="12"/>
        <v>80</v>
      </c>
      <c r="L69" s="1" t="s">
        <v>101</v>
      </c>
    </row>
    <row r="70" spans="1:12" s="12" customFormat="1" ht="15.75" customHeight="1">
      <c r="A70" s="1">
        <v>9</v>
      </c>
      <c r="B70" s="1" t="s">
        <v>102</v>
      </c>
      <c r="C70" s="1" t="s">
        <v>100</v>
      </c>
      <c r="D70" s="9">
        <v>60</v>
      </c>
      <c r="E70" s="1"/>
      <c r="F70" s="1"/>
      <c r="G70" s="1">
        <v>5</v>
      </c>
      <c r="H70" s="11">
        <f t="shared" si="9"/>
        <v>0</v>
      </c>
      <c r="I70" s="11">
        <f t="shared" si="10"/>
        <v>0</v>
      </c>
      <c r="J70" s="11">
        <f t="shared" si="11"/>
        <v>300</v>
      </c>
      <c r="K70" s="11">
        <f t="shared" si="12"/>
        <v>300</v>
      </c>
      <c r="L70" s="1" t="s">
        <v>103</v>
      </c>
    </row>
    <row r="71" spans="1:12" s="5" customFormat="1" ht="15.75" customHeight="1">
      <c r="A71" s="1">
        <v>10</v>
      </c>
      <c r="B71" s="1" t="s">
        <v>104</v>
      </c>
      <c r="C71" s="1" t="s">
        <v>54</v>
      </c>
      <c r="D71" s="9">
        <v>40</v>
      </c>
      <c r="E71" s="1"/>
      <c r="F71" s="1"/>
      <c r="G71" s="1">
        <v>12</v>
      </c>
      <c r="H71" s="11">
        <f t="shared" si="9"/>
        <v>0</v>
      </c>
      <c r="I71" s="11">
        <f t="shared" si="10"/>
        <v>0</v>
      </c>
      <c r="J71" s="11">
        <f t="shared" si="11"/>
        <v>480</v>
      </c>
      <c r="K71" s="11">
        <f t="shared" si="12"/>
        <v>480</v>
      </c>
      <c r="L71" s="1" t="s">
        <v>105</v>
      </c>
    </row>
    <row r="72" spans="1:12" s="5" customFormat="1" ht="15.75" customHeight="1">
      <c r="A72" s="1">
        <v>11</v>
      </c>
      <c r="B72" s="1" t="s">
        <v>106</v>
      </c>
      <c r="C72" s="1" t="s">
        <v>59</v>
      </c>
      <c r="D72" s="9">
        <v>5</v>
      </c>
      <c r="E72" s="1"/>
      <c r="F72" s="1"/>
      <c r="G72" s="1">
        <v>80</v>
      </c>
      <c r="H72" s="11">
        <f t="shared" si="9"/>
        <v>0</v>
      </c>
      <c r="I72" s="11">
        <f t="shared" si="10"/>
        <v>0</v>
      </c>
      <c r="J72" s="11">
        <f t="shared" si="11"/>
        <v>400</v>
      </c>
      <c r="K72" s="11">
        <f t="shared" si="12"/>
        <v>400</v>
      </c>
      <c r="L72" s="1" t="s">
        <v>107</v>
      </c>
    </row>
    <row r="73" spans="1:12" s="5" customFormat="1" ht="15.75" customHeight="1">
      <c r="A73" s="1">
        <v>12</v>
      </c>
      <c r="B73" s="1" t="s">
        <v>106</v>
      </c>
      <c r="C73" s="1" t="s">
        <v>59</v>
      </c>
      <c r="D73" s="9">
        <v>3</v>
      </c>
      <c r="E73" s="1"/>
      <c r="F73" s="1"/>
      <c r="G73" s="1">
        <v>20</v>
      </c>
      <c r="H73" s="11">
        <f t="shared" si="9"/>
        <v>0</v>
      </c>
      <c r="I73" s="11">
        <f t="shared" si="10"/>
        <v>0</v>
      </c>
      <c r="J73" s="11">
        <f t="shared" si="11"/>
        <v>60</v>
      </c>
      <c r="K73" s="11">
        <f t="shared" si="12"/>
        <v>60</v>
      </c>
      <c r="L73" s="1" t="s">
        <v>108</v>
      </c>
    </row>
    <row r="74" spans="1:12" s="5" customFormat="1" ht="15.75" customHeight="1">
      <c r="A74" s="1">
        <v>13</v>
      </c>
      <c r="B74" s="1" t="s">
        <v>106</v>
      </c>
      <c r="C74" s="1" t="s">
        <v>59</v>
      </c>
      <c r="D74" s="9">
        <v>5</v>
      </c>
      <c r="E74" s="1"/>
      <c r="F74" s="1"/>
      <c r="G74" s="1">
        <v>10</v>
      </c>
      <c r="H74" s="11">
        <f t="shared" si="9"/>
        <v>0</v>
      </c>
      <c r="I74" s="11">
        <f t="shared" si="10"/>
        <v>0</v>
      </c>
      <c r="J74" s="11">
        <f t="shared" si="11"/>
        <v>50</v>
      </c>
      <c r="K74" s="11">
        <f t="shared" si="12"/>
        <v>50</v>
      </c>
      <c r="L74" s="1" t="s">
        <v>109</v>
      </c>
    </row>
    <row r="75" spans="1:12" s="5" customFormat="1" ht="15.75" customHeight="1">
      <c r="A75" s="1">
        <v>14</v>
      </c>
      <c r="B75" s="1" t="s">
        <v>110</v>
      </c>
      <c r="C75" s="1" t="s">
        <v>111</v>
      </c>
      <c r="D75" s="9">
        <v>4</v>
      </c>
      <c r="E75" s="1"/>
      <c r="F75" s="1"/>
      <c r="G75" s="1">
        <v>30</v>
      </c>
      <c r="H75" s="11">
        <f t="shared" si="9"/>
        <v>0</v>
      </c>
      <c r="I75" s="11">
        <f t="shared" si="10"/>
        <v>0</v>
      </c>
      <c r="J75" s="11">
        <f t="shared" si="11"/>
        <v>120</v>
      </c>
      <c r="K75" s="11">
        <f t="shared" si="12"/>
        <v>120</v>
      </c>
      <c r="L75" s="1" t="s">
        <v>69</v>
      </c>
    </row>
    <row r="76" spans="1:12" s="5" customFormat="1" ht="15.75" customHeight="1">
      <c r="A76" s="1">
        <v>15</v>
      </c>
      <c r="B76" s="45" t="s">
        <v>178</v>
      </c>
      <c r="C76" s="45" t="s">
        <v>179</v>
      </c>
      <c r="D76" s="46">
        <v>1</v>
      </c>
      <c r="E76" s="45"/>
      <c r="F76" s="45"/>
      <c r="G76" s="45">
        <v>100</v>
      </c>
      <c r="H76" s="47">
        <f>SUM(E76*D76)</f>
        <v>0</v>
      </c>
      <c r="I76" s="47">
        <f>SUM(D76*F76)</f>
        <v>0</v>
      </c>
      <c r="J76" s="47">
        <f>SUM(G76*D76)</f>
        <v>100</v>
      </c>
      <c r="K76" s="47">
        <f>SUM(I76:J76,H76)</f>
        <v>100</v>
      </c>
      <c r="L76" s="48"/>
    </row>
    <row r="77" spans="1:12" s="5" customFormat="1" ht="15.75" customHeight="1">
      <c r="A77" s="1">
        <v>16</v>
      </c>
      <c r="B77" s="45" t="s">
        <v>180</v>
      </c>
      <c r="C77" s="45" t="s">
        <v>179</v>
      </c>
      <c r="D77" s="46">
        <v>1</v>
      </c>
      <c r="E77" s="45"/>
      <c r="F77" s="45"/>
      <c r="G77" s="45">
        <v>200</v>
      </c>
      <c r="H77" s="47">
        <f>SUM(E77*D77)</f>
        <v>0</v>
      </c>
      <c r="I77" s="47">
        <f>SUM(D77*F77)</f>
        <v>0</v>
      </c>
      <c r="J77" s="47">
        <f>SUM(G77*D77)</f>
        <v>200</v>
      </c>
      <c r="K77" s="47">
        <f>SUM(I77:J77,H77)</f>
        <v>200</v>
      </c>
      <c r="L77" s="48"/>
    </row>
    <row r="78" spans="1:12" s="5" customFormat="1" ht="15.75" customHeight="1">
      <c r="A78" s="1">
        <v>17</v>
      </c>
      <c r="B78" s="1" t="s">
        <v>112</v>
      </c>
      <c r="C78" s="1" t="s">
        <v>24</v>
      </c>
      <c r="D78" s="9">
        <v>55</v>
      </c>
      <c r="E78" s="1"/>
      <c r="F78" s="1"/>
      <c r="G78" s="1">
        <v>20</v>
      </c>
      <c r="H78" s="11">
        <f t="shared" si="9"/>
        <v>0</v>
      </c>
      <c r="I78" s="11">
        <f t="shared" si="10"/>
        <v>0</v>
      </c>
      <c r="J78" s="11">
        <f t="shared" si="11"/>
        <v>1100</v>
      </c>
      <c r="K78" s="11">
        <f t="shared" si="12"/>
        <v>1100</v>
      </c>
      <c r="L78" s="1" t="s">
        <v>113</v>
      </c>
    </row>
    <row r="79" spans="1:12" s="5" customFormat="1" ht="15.75" customHeight="1">
      <c r="A79" s="1">
        <v>18</v>
      </c>
      <c r="B79" s="1" t="s">
        <v>114</v>
      </c>
      <c r="C79" s="1" t="s">
        <v>115</v>
      </c>
      <c r="D79" s="9">
        <v>1</v>
      </c>
      <c r="E79" s="1"/>
      <c r="F79" s="1"/>
      <c r="G79" s="1">
        <v>1000</v>
      </c>
      <c r="H79" s="11">
        <f t="shared" si="9"/>
        <v>0</v>
      </c>
      <c r="I79" s="11">
        <f t="shared" si="10"/>
        <v>0</v>
      </c>
      <c r="J79" s="11">
        <f t="shared" si="11"/>
        <v>1000</v>
      </c>
      <c r="K79" s="11">
        <f t="shared" si="12"/>
        <v>1000</v>
      </c>
      <c r="L79" s="1" t="s">
        <v>116</v>
      </c>
    </row>
    <row r="80" spans="1:12" s="5" customFormat="1" ht="15.75" customHeight="1">
      <c r="A80" s="1">
        <v>19</v>
      </c>
      <c r="B80" s="1" t="s">
        <v>185</v>
      </c>
      <c r="C80" s="1" t="s">
        <v>115</v>
      </c>
      <c r="D80" s="9">
        <v>1</v>
      </c>
      <c r="E80" s="1"/>
      <c r="F80" s="1"/>
      <c r="G80" s="1">
        <v>480</v>
      </c>
      <c r="H80" s="11">
        <f>SUM(E80*D80)</f>
        <v>0</v>
      </c>
      <c r="I80" s="11">
        <f>SUM(D80*F80)</f>
        <v>0</v>
      </c>
      <c r="J80" s="11">
        <f>SUM(G80*D80)</f>
        <v>480</v>
      </c>
      <c r="K80" s="11">
        <f>SUM(H80:J80)</f>
        <v>480</v>
      </c>
      <c r="L80" s="1" t="s">
        <v>186</v>
      </c>
    </row>
    <row r="81" spans="1:12" s="5" customFormat="1" ht="15.75" customHeight="1">
      <c r="A81" s="1">
        <v>20</v>
      </c>
      <c r="B81" s="1" t="s">
        <v>117</v>
      </c>
      <c r="C81" s="1" t="s">
        <v>118</v>
      </c>
      <c r="D81" s="9">
        <v>1</v>
      </c>
      <c r="E81" s="1">
        <v>300</v>
      </c>
      <c r="F81" s="1">
        <v>80</v>
      </c>
      <c r="G81" s="1">
        <v>120</v>
      </c>
      <c r="H81" s="11">
        <f t="shared" si="9"/>
        <v>300</v>
      </c>
      <c r="I81" s="11">
        <f t="shared" si="10"/>
        <v>80</v>
      </c>
      <c r="J81" s="11">
        <f t="shared" si="11"/>
        <v>120</v>
      </c>
      <c r="K81" s="11">
        <f t="shared" si="12"/>
        <v>500</v>
      </c>
      <c r="L81" s="1" t="s">
        <v>119</v>
      </c>
    </row>
    <row r="82" spans="1:12" s="5" customFormat="1" ht="15.75" customHeight="1">
      <c r="A82" s="6"/>
      <c r="B82" s="6" t="s">
        <v>45</v>
      </c>
      <c r="C82" s="1"/>
      <c r="D82" s="9"/>
      <c r="E82" s="1"/>
      <c r="F82" s="1"/>
      <c r="G82" s="1"/>
      <c r="H82" s="11">
        <f>SUM(H62:H81)</f>
        <v>5206</v>
      </c>
      <c r="I82" s="11">
        <f>SUM(I62:I81)</f>
        <v>80</v>
      </c>
      <c r="J82" s="11">
        <f>SUM(J62:J81)</f>
        <v>6797.5</v>
      </c>
      <c r="K82" s="11">
        <f>SUM(K62:K81)</f>
        <v>12083.5</v>
      </c>
      <c r="L82" s="6"/>
    </row>
    <row r="83" spans="1:12" s="5" customFormat="1" ht="15.75" customHeight="1">
      <c r="A83" s="6"/>
      <c r="B83" s="6" t="s">
        <v>120</v>
      </c>
      <c r="C83" s="1"/>
      <c r="D83" s="9"/>
      <c r="E83" s="1"/>
      <c r="F83" s="1"/>
      <c r="G83" s="1"/>
      <c r="H83" s="11">
        <f>H82+H60+H36+H29+H21+H14+H53+H44</f>
        <v>20370.956299999998</v>
      </c>
      <c r="I83" s="11">
        <f>I82+I60+I36+I29+I21+I14+I53+I44</f>
        <v>2786.621252</v>
      </c>
      <c r="J83" s="11">
        <f>J82+J60+J36+J29+J21+J14+J53+J44</f>
        <v>22601.82572</v>
      </c>
      <c r="K83" s="11">
        <f>K82+K60+K36+K29+K21+K14+K53+K44</f>
        <v>45759.403272</v>
      </c>
      <c r="L83" s="1" t="s">
        <v>120</v>
      </c>
    </row>
    <row r="84" spans="1:12" s="17" customFormat="1" ht="15.75" customHeight="1">
      <c r="A84" s="13"/>
      <c r="B84" s="13" t="s">
        <v>121</v>
      </c>
      <c r="C84" s="71">
        <v>0.08</v>
      </c>
      <c r="D84" s="72"/>
      <c r="E84" s="15"/>
      <c r="F84" s="15"/>
      <c r="G84" s="15"/>
      <c r="H84" s="24"/>
      <c r="I84" s="24"/>
      <c r="J84" s="23"/>
      <c r="K84" s="23">
        <f>K83*C84</f>
        <v>3660.7522617600002</v>
      </c>
      <c r="L84" s="15" t="s">
        <v>122</v>
      </c>
    </row>
    <row r="85" spans="1:12" s="17" customFormat="1" ht="15.75" customHeight="1">
      <c r="A85" s="13"/>
      <c r="B85" s="13" t="s">
        <v>123</v>
      </c>
      <c r="C85" s="71">
        <v>0.17</v>
      </c>
      <c r="D85" s="72"/>
      <c r="E85" s="15"/>
      <c r="F85" s="15"/>
      <c r="G85" s="15"/>
      <c r="H85" s="24"/>
      <c r="I85" s="24"/>
      <c r="J85" s="24"/>
      <c r="K85" s="23">
        <f>K83*C85</f>
        <v>7779.098556240001</v>
      </c>
      <c r="L85" s="15" t="s">
        <v>124</v>
      </c>
    </row>
    <row r="86" spans="1:12" s="17" customFormat="1" ht="15.75" customHeight="1">
      <c r="A86" s="13" t="s">
        <v>164</v>
      </c>
      <c r="B86" s="13" t="s">
        <v>125</v>
      </c>
      <c r="C86" s="71"/>
      <c r="D86" s="71"/>
      <c r="E86" s="71"/>
      <c r="F86" s="71"/>
      <c r="G86" s="71"/>
      <c r="H86" s="71"/>
      <c r="I86" s="71"/>
      <c r="J86" s="71"/>
      <c r="K86" s="73"/>
      <c r="L86" s="71"/>
    </row>
    <row r="87" spans="1:12" s="5" customFormat="1" ht="16.5" customHeight="1">
      <c r="A87" s="1">
        <v>1</v>
      </c>
      <c r="B87" s="1" t="s">
        <v>126</v>
      </c>
      <c r="C87" s="1" t="s">
        <v>115</v>
      </c>
      <c r="D87" s="1">
        <v>1</v>
      </c>
      <c r="E87" s="18">
        <v>0</v>
      </c>
      <c r="F87" s="1">
        <v>0</v>
      </c>
      <c r="G87" s="1">
        <v>350</v>
      </c>
      <c r="H87" s="11">
        <f>SUM(E87*D87)</f>
        <v>0</v>
      </c>
      <c r="I87" s="11">
        <f>SUM(F87*D87)</f>
        <v>0</v>
      </c>
      <c r="J87" s="8">
        <f>D87*G87</f>
        <v>350</v>
      </c>
      <c r="K87" s="8">
        <f>SUM(H87:J87)</f>
        <v>350</v>
      </c>
      <c r="L87" s="1" t="s">
        <v>127</v>
      </c>
    </row>
    <row r="88" spans="1:12" s="5" customFormat="1" ht="16.5" customHeight="1">
      <c r="A88" s="1">
        <v>2</v>
      </c>
      <c r="B88" s="1" t="s">
        <v>139</v>
      </c>
      <c r="C88" s="1" t="s">
        <v>115</v>
      </c>
      <c r="D88" s="1">
        <v>1</v>
      </c>
      <c r="E88" s="1">
        <v>0</v>
      </c>
      <c r="F88" s="1">
        <v>0</v>
      </c>
      <c r="G88" s="1">
        <v>500</v>
      </c>
      <c r="H88" s="11">
        <f>SUM(E88*D88)</f>
        <v>0</v>
      </c>
      <c r="I88" s="11">
        <f>SUM(F88*D88)</f>
        <v>0</v>
      </c>
      <c r="J88" s="8">
        <f>D88*G88</f>
        <v>500</v>
      </c>
      <c r="K88" s="8">
        <f>SUM(H88:J88)</f>
        <v>500</v>
      </c>
      <c r="L88" s="1" t="s">
        <v>140</v>
      </c>
    </row>
    <row r="89" spans="1:12" s="5" customFormat="1" ht="16.5" customHeight="1">
      <c r="A89" s="1">
        <v>3</v>
      </c>
      <c r="B89" s="42" t="s">
        <v>161</v>
      </c>
      <c r="C89" s="42" t="s">
        <v>162</v>
      </c>
      <c r="D89" s="43">
        <v>1</v>
      </c>
      <c r="E89" s="42">
        <v>1100</v>
      </c>
      <c r="F89" s="42"/>
      <c r="G89" s="42"/>
      <c r="H89" s="11">
        <f>SUM(E89*D89)</f>
        <v>1100</v>
      </c>
      <c r="I89" s="11">
        <f>SUM(F89*D89)</f>
        <v>0</v>
      </c>
      <c r="J89" s="8">
        <f>D89*G89</f>
        <v>0</v>
      </c>
      <c r="K89" s="8">
        <f>SUM(H89:J89)</f>
        <v>1100</v>
      </c>
      <c r="L89" s="1" t="s">
        <v>193</v>
      </c>
    </row>
    <row r="90" spans="1:12" s="5" customFormat="1" ht="15.75" customHeight="1">
      <c r="A90" s="1">
        <v>4</v>
      </c>
      <c r="B90" s="1" t="s">
        <v>141</v>
      </c>
      <c r="C90" s="1" t="s">
        <v>59</v>
      </c>
      <c r="D90" s="1">
        <v>10</v>
      </c>
      <c r="E90" s="1">
        <v>0</v>
      </c>
      <c r="F90" s="1">
        <v>0</v>
      </c>
      <c r="G90" s="1">
        <v>30</v>
      </c>
      <c r="H90" s="11">
        <f>SUM(E90*D90)</f>
        <v>0</v>
      </c>
      <c r="I90" s="11">
        <f>SUM(F90*D90)</f>
        <v>0</v>
      </c>
      <c r="J90" s="8">
        <f>D90*G90</f>
        <v>300</v>
      </c>
      <c r="K90" s="8">
        <f>SUM(H90:J90)</f>
        <v>300</v>
      </c>
      <c r="L90" s="1" t="s">
        <v>142</v>
      </c>
    </row>
    <row r="91" spans="1:12" s="5" customFormat="1" ht="15.75" customHeight="1">
      <c r="A91" s="6"/>
      <c r="B91" s="6" t="s">
        <v>45</v>
      </c>
      <c r="C91" s="1"/>
      <c r="D91" s="9"/>
      <c r="E91" s="1"/>
      <c r="F91" s="1"/>
      <c r="G91" s="1"/>
      <c r="H91" s="7">
        <f>SUM(H87:H90)</f>
        <v>1100</v>
      </c>
      <c r="I91" s="7">
        <f>SUM(I87:I90)</f>
        <v>0</v>
      </c>
      <c r="J91" s="7">
        <f>SUM(J87:J90)</f>
        <v>1150</v>
      </c>
      <c r="K91" s="7">
        <f>SUM(K87:K90)</f>
        <v>2250</v>
      </c>
      <c r="L91" s="6"/>
    </row>
    <row r="92" spans="1:12" s="5" customFormat="1" ht="15.75" customHeight="1">
      <c r="A92" s="6"/>
      <c r="B92" s="6" t="s">
        <v>143</v>
      </c>
      <c r="C92" s="1"/>
      <c r="D92" s="9"/>
      <c r="E92" s="1"/>
      <c r="F92" s="1"/>
      <c r="G92" s="1"/>
      <c r="H92" s="7"/>
      <c r="I92" s="7"/>
      <c r="J92" s="7"/>
      <c r="K92" s="7">
        <f>K83+K84+K85+K91</f>
        <v>59449.25409</v>
      </c>
      <c r="L92" s="10" t="s">
        <v>144</v>
      </c>
    </row>
    <row r="93" spans="1:12" s="37" customFormat="1" ht="15.75" customHeight="1">
      <c r="A93" s="6" t="s">
        <v>145</v>
      </c>
      <c r="B93" s="6" t="s">
        <v>146</v>
      </c>
      <c r="C93" s="74">
        <v>0.0341</v>
      </c>
      <c r="D93" s="64"/>
      <c r="E93" s="1"/>
      <c r="F93" s="1"/>
      <c r="G93" s="1"/>
      <c r="H93" s="8"/>
      <c r="I93" s="8"/>
      <c r="J93" s="8"/>
      <c r="K93" s="7">
        <f>K92*C93</f>
        <v>2027.219564469</v>
      </c>
      <c r="L93" s="6" t="s">
        <v>147</v>
      </c>
    </row>
    <row r="94" spans="1:12" s="5" customFormat="1" ht="15.75" customHeight="1">
      <c r="A94" s="1"/>
      <c r="B94" s="6" t="s">
        <v>148</v>
      </c>
      <c r="C94" s="6"/>
      <c r="D94" s="36"/>
      <c r="E94" s="6"/>
      <c r="F94" s="6"/>
      <c r="G94" s="6"/>
      <c r="H94" s="7"/>
      <c r="I94" s="7"/>
      <c r="J94" s="7"/>
      <c r="K94" s="7">
        <f>K92+K93</f>
        <v>61476.473654469</v>
      </c>
      <c r="L94" s="10" t="s">
        <v>149</v>
      </c>
    </row>
    <row r="95" spans="1:12" s="32" customFormat="1" ht="18.75" customHeight="1">
      <c r="A95" s="68" t="s">
        <v>150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1:12" s="32" customFormat="1" ht="18" customHeight="1">
      <c r="A96" s="69" t="s">
        <v>151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1:12" ht="14.25">
      <c r="A97" s="67" t="s">
        <v>152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1:12" ht="18.75" customHeight="1">
      <c r="A98" s="67" t="s">
        <v>153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1:12" ht="18.75" customHeight="1">
      <c r="A99" s="67" t="s">
        <v>154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1:12" ht="14.25">
      <c r="A100" s="67" t="s">
        <v>155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1:12" ht="18.75" customHeight="1">
      <c r="A101" s="67" t="s">
        <v>156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1:12" ht="18.75" customHeight="1">
      <c r="A102" s="34"/>
      <c r="B102" s="33" t="s">
        <v>157</v>
      </c>
      <c r="C102" s="33"/>
      <c r="D102" s="34"/>
      <c r="E102" s="35"/>
      <c r="F102" s="35"/>
      <c r="G102" s="35"/>
      <c r="H102" s="35"/>
      <c r="I102" s="34" t="s">
        <v>158</v>
      </c>
      <c r="J102" s="31"/>
      <c r="K102" s="32"/>
      <c r="L102" s="32"/>
    </row>
    <row r="103" spans="1:12" ht="18.75" customHeight="1">
      <c r="A103" s="32"/>
      <c r="B103" s="75" t="s">
        <v>203</v>
      </c>
      <c r="C103" s="75"/>
      <c r="D103" s="75"/>
      <c r="E103" s="44"/>
      <c r="F103" s="44"/>
      <c r="G103" s="44"/>
      <c r="H103" s="44"/>
      <c r="I103" s="75" t="s">
        <v>204</v>
      </c>
      <c r="J103" s="75"/>
      <c r="K103" s="75"/>
      <c r="L103" s="75"/>
    </row>
    <row r="104" spans="1:12" ht="15.75" customHeight="1">
      <c r="A104" s="51"/>
      <c r="B104" s="52"/>
      <c r="C104" s="51"/>
      <c r="D104" s="51"/>
      <c r="E104" s="53"/>
      <c r="F104" s="53"/>
      <c r="G104" s="53"/>
      <c r="H104" s="53"/>
      <c r="I104" s="51"/>
      <c r="J104" s="51"/>
      <c r="K104" s="51"/>
      <c r="L104" s="51"/>
    </row>
    <row r="105" spans="1:12" ht="15.75" customHeight="1">
      <c r="A105" s="54" t="s">
        <v>198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1:12" s="5" customFormat="1" ht="16.5" customHeight="1">
      <c r="A106" s="1">
        <v>1</v>
      </c>
      <c r="B106" s="1" t="s">
        <v>31</v>
      </c>
      <c r="C106" s="1" t="s">
        <v>24</v>
      </c>
      <c r="D106" s="9">
        <v>32</v>
      </c>
      <c r="E106" s="1">
        <v>75</v>
      </c>
      <c r="F106" s="1">
        <v>5</v>
      </c>
      <c r="G106" s="1">
        <v>8</v>
      </c>
      <c r="H106" s="11">
        <f aca="true" t="shared" si="13" ref="H106:H115">SUM(E106*D106)</f>
        <v>2400</v>
      </c>
      <c r="I106" s="11">
        <f>SUM(F106*D106)</f>
        <v>160</v>
      </c>
      <c r="J106" s="8">
        <f>D106*G106</f>
        <v>256</v>
      </c>
      <c r="K106" s="8">
        <f aca="true" t="shared" si="14" ref="K106:K115">SUM(H106:J106)</f>
        <v>2816</v>
      </c>
      <c r="L106" s="1" t="s">
        <v>128</v>
      </c>
    </row>
    <row r="107" spans="1:12" s="5" customFormat="1" ht="16.5" customHeight="1">
      <c r="A107" s="1">
        <v>2</v>
      </c>
      <c r="B107" s="1" t="s">
        <v>78</v>
      </c>
      <c r="C107" s="1" t="s">
        <v>24</v>
      </c>
      <c r="D107" s="9">
        <v>15</v>
      </c>
      <c r="E107" s="1">
        <v>75</v>
      </c>
      <c r="F107" s="1">
        <v>5</v>
      </c>
      <c r="G107" s="1">
        <v>8</v>
      </c>
      <c r="H107" s="11">
        <f t="shared" si="13"/>
        <v>1125</v>
      </c>
      <c r="I107" s="11">
        <f>SUM(F107*D107)</f>
        <v>75</v>
      </c>
      <c r="J107" s="8">
        <f>D107*G107</f>
        <v>120</v>
      </c>
      <c r="K107" s="8">
        <f t="shared" si="14"/>
        <v>1320</v>
      </c>
      <c r="L107" s="1" t="s">
        <v>128</v>
      </c>
    </row>
    <row r="108" spans="1:12" s="5" customFormat="1" ht="16.5" customHeight="1">
      <c r="A108" s="1">
        <v>3</v>
      </c>
      <c r="B108" s="1" t="s">
        <v>129</v>
      </c>
      <c r="C108" s="1" t="s">
        <v>24</v>
      </c>
      <c r="D108" s="9">
        <v>12</v>
      </c>
      <c r="E108" s="1">
        <v>75</v>
      </c>
      <c r="F108" s="1">
        <v>5</v>
      </c>
      <c r="G108" s="1">
        <v>8</v>
      </c>
      <c r="H108" s="11">
        <f t="shared" si="13"/>
        <v>900</v>
      </c>
      <c r="I108" s="11">
        <f>SUM(F108*D108)</f>
        <v>60</v>
      </c>
      <c r="J108" s="8">
        <f>D108*G108</f>
        <v>96</v>
      </c>
      <c r="K108" s="8">
        <f t="shared" si="14"/>
        <v>1056</v>
      </c>
      <c r="L108" s="1" t="s">
        <v>128</v>
      </c>
    </row>
    <row r="109" spans="1:12" s="5" customFormat="1" ht="16.5" customHeight="1">
      <c r="A109" s="1">
        <v>4</v>
      </c>
      <c r="B109" s="1" t="s">
        <v>130</v>
      </c>
      <c r="C109" s="1" t="s">
        <v>24</v>
      </c>
      <c r="D109" s="9">
        <v>14</v>
      </c>
      <c r="E109" s="1">
        <v>75</v>
      </c>
      <c r="F109" s="1">
        <v>5</v>
      </c>
      <c r="G109" s="1">
        <v>8</v>
      </c>
      <c r="H109" s="11">
        <f t="shared" si="13"/>
        <v>1050</v>
      </c>
      <c r="I109" s="11">
        <f>SUM(F109*D109)</f>
        <v>70</v>
      </c>
      <c r="J109" s="8">
        <f>D109*G109</f>
        <v>112</v>
      </c>
      <c r="K109" s="8">
        <f t="shared" si="14"/>
        <v>1232</v>
      </c>
      <c r="L109" s="1" t="s">
        <v>128</v>
      </c>
    </row>
    <row r="110" spans="1:12" s="3" customFormat="1" ht="16.5" customHeight="1">
      <c r="A110" s="1">
        <v>5</v>
      </c>
      <c r="B110" s="1" t="s">
        <v>131</v>
      </c>
      <c r="C110" s="1" t="s">
        <v>24</v>
      </c>
      <c r="D110" s="9">
        <f>(2.39+2.46)*2*2.4*1.06-4</f>
        <v>20.6768</v>
      </c>
      <c r="E110" s="1">
        <v>48</v>
      </c>
      <c r="F110" s="1"/>
      <c r="G110" s="1"/>
      <c r="H110" s="11">
        <f t="shared" si="13"/>
        <v>992.4864</v>
      </c>
      <c r="I110" s="1"/>
      <c r="J110" s="1"/>
      <c r="K110" s="8">
        <f t="shared" si="14"/>
        <v>992.4864</v>
      </c>
      <c r="L110" s="2" t="s">
        <v>132</v>
      </c>
    </row>
    <row r="111" spans="1:12" s="3" customFormat="1" ht="16.5" customHeight="1">
      <c r="A111" s="1">
        <v>6</v>
      </c>
      <c r="B111" s="1" t="s">
        <v>133</v>
      </c>
      <c r="C111" s="1" t="s">
        <v>24</v>
      </c>
      <c r="D111" s="9">
        <f>2.39*2.46*1.06</f>
        <v>6.232164000000001</v>
      </c>
      <c r="E111" s="1">
        <v>45</v>
      </c>
      <c r="F111" s="1"/>
      <c r="G111" s="1"/>
      <c r="H111" s="11">
        <f t="shared" si="13"/>
        <v>280.44738000000007</v>
      </c>
      <c r="I111" s="1"/>
      <c r="J111" s="1"/>
      <c r="K111" s="8">
        <f t="shared" si="14"/>
        <v>280.44738000000007</v>
      </c>
      <c r="L111" s="2" t="s">
        <v>134</v>
      </c>
    </row>
    <row r="112" spans="1:12" s="3" customFormat="1" ht="16.5" customHeight="1">
      <c r="A112" s="1">
        <v>7</v>
      </c>
      <c r="B112" s="1" t="s">
        <v>135</v>
      </c>
      <c r="C112" s="1" t="s">
        <v>24</v>
      </c>
      <c r="D112" s="9">
        <f>(2.12+2.35)*2*2.4-1.2+D113</f>
        <v>25.536920000000002</v>
      </c>
      <c r="E112" s="1">
        <v>48</v>
      </c>
      <c r="F112" s="1"/>
      <c r="G112" s="1"/>
      <c r="H112" s="11">
        <f t="shared" si="13"/>
        <v>1225.77216</v>
      </c>
      <c r="I112" s="1"/>
      <c r="J112" s="1"/>
      <c r="K112" s="8">
        <f t="shared" si="14"/>
        <v>1225.77216</v>
      </c>
      <c r="L112" s="2" t="s">
        <v>132</v>
      </c>
    </row>
    <row r="113" spans="1:12" s="3" customFormat="1" ht="16.5" customHeight="1">
      <c r="A113" s="1">
        <v>8</v>
      </c>
      <c r="B113" s="1" t="s">
        <v>136</v>
      </c>
      <c r="C113" s="1" t="s">
        <v>24</v>
      </c>
      <c r="D113" s="9">
        <f>2.35*2.12*1.06</f>
        <v>5.28092</v>
      </c>
      <c r="E113" s="1">
        <v>45</v>
      </c>
      <c r="F113" s="1"/>
      <c r="G113" s="1"/>
      <c r="H113" s="11">
        <f t="shared" si="13"/>
        <v>237.6414</v>
      </c>
      <c r="I113" s="1"/>
      <c r="J113" s="1"/>
      <c r="K113" s="8">
        <f t="shared" si="14"/>
        <v>237.6414</v>
      </c>
      <c r="L113" s="2" t="s">
        <v>134</v>
      </c>
    </row>
    <row r="114" spans="1:12" s="3" customFormat="1" ht="16.5" customHeight="1">
      <c r="A114" s="1">
        <v>9</v>
      </c>
      <c r="B114" s="1" t="s">
        <v>137</v>
      </c>
      <c r="C114" s="1" t="s">
        <v>24</v>
      </c>
      <c r="D114" s="9">
        <v>17.66</v>
      </c>
      <c r="E114" s="1">
        <v>48</v>
      </c>
      <c r="F114" s="1"/>
      <c r="G114" s="1"/>
      <c r="H114" s="11">
        <f t="shared" si="13"/>
        <v>847.6800000000001</v>
      </c>
      <c r="I114" s="1"/>
      <c r="J114" s="1"/>
      <c r="K114" s="8">
        <f t="shared" si="14"/>
        <v>847.6800000000001</v>
      </c>
      <c r="L114" s="2" t="s">
        <v>132</v>
      </c>
    </row>
    <row r="115" spans="1:12" s="3" customFormat="1" ht="16.5" customHeight="1">
      <c r="A115" s="1">
        <v>10</v>
      </c>
      <c r="B115" s="1" t="s">
        <v>138</v>
      </c>
      <c r="C115" s="1" t="s">
        <v>24</v>
      </c>
      <c r="D115" s="9">
        <v>7.2</v>
      </c>
      <c r="E115" s="1">
        <v>45</v>
      </c>
      <c r="F115" s="1"/>
      <c r="G115" s="1"/>
      <c r="H115" s="11">
        <f t="shared" si="13"/>
        <v>324</v>
      </c>
      <c r="I115" s="1"/>
      <c r="J115" s="1"/>
      <c r="K115" s="8">
        <f t="shared" si="14"/>
        <v>324</v>
      </c>
      <c r="L115" s="2" t="s">
        <v>134</v>
      </c>
    </row>
    <row r="116" spans="1:12" s="5" customFormat="1" ht="16.5" customHeight="1">
      <c r="A116" s="1">
        <v>11</v>
      </c>
      <c r="B116" s="1" t="s">
        <v>35</v>
      </c>
      <c r="C116" s="1" t="s">
        <v>34</v>
      </c>
      <c r="D116" s="9">
        <v>5</v>
      </c>
      <c r="E116" s="1">
        <v>37</v>
      </c>
      <c r="F116" s="1"/>
      <c r="G116" s="1">
        <v>40</v>
      </c>
      <c r="H116" s="11">
        <f>E116*D116</f>
        <v>185</v>
      </c>
      <c r="I116" s="1"/>
      <c r="J116" s="11">
        <f>SUM(G116*D116)</f>
        <v>200</v>
      </c>
      <c r="K116" s="11">
        <f>H116+I116+J116</f>
        <v>385</v>
      </c>
      <c r="L116" s="2" t="s">
        <v>36</v>
      </c>
    </row>
    <row r="117" spans="1:12" s="5" customFormat="1" ht="16.5" customHeight="1">
      <c r="A117" s="1">
        <v>12</v>
      </c>
      <c r="B117" s="1" t="s">
        <v>37</v>
      </c>
      <c r="C117" s="1" t="s">
        <v>34</v>
      </c>
      <c r="D117" s="9">
        <v>6.7</v>
      </c>
      <c r="E117" s="1">
        <v>37</v>
      </c>
      <c r="F117" s="1"/>
      <c r="G117" s="1">
        <v>40</v>
      </c>
      <c r="H117" s="11">
        <f>E117*D117</f>
        <v>247.9</v>
      </c>
      <c r="I117" s="1"/>
      <c r="J117" s="11">
        <f>SUM(G117*D117)</f>
        <v>268</v>
      </c>
      <c r="K117" s="11">
        <f>H117+I117+J117</f>
        <v>515.9</v>
      </c>
      <c r="L117" s="2" t="s">
        <v>36</v>
      </c>
    </row>
    <row r="118" spans="1:12" s="5" customFormat="1" ht="16.5" customHeight="1">
      <c r="A118" s="1">
        <v>13</v>
      </c>
      <c r="B118" s="1" t="s">
        <v>38</v>
      </c>
      <c r="C118" s="1" t="s">
        <v>24</v>
      </c>
      <c r="D118" s="9">
        <f>2.32*2.25</f>
        <v>5.22</v>
      </c>
      <c r="E118" s="1">
        <v>380</v>
      </c>
      <c r="F118" s="1"/>
      <c r="G118" s="1">
        <v>80</v>
      </c>
      <c r="H118" s="11">
        <f>E118*D118</f>
        <v>1983.6</v>
      </c>
      <c r="I118" s="1"/>
      <c r="J118" s="11">
        <f>SUM(G118*D118)</f>
        <v>417.59999999999997</v>
      </c>
      <c r="K118" s="11">
        <f>H118+I118+J118</f>
        <v>2401.2</v>
      </c>
      <c r="L118" s="2" t="s">
        <v>39</v>
      </c>
    </row>
    <row r="119" spans="1:12" s="4" customFormat="1" ht="16.5" customHeight="1">
      <c r="A119" s="1">
        <v>14</v>
      </c>
      <c r="B119" s="1" t="s">
        <v>166</v>
      </c>
      <c r="C119" s="1" t="s">
        <v>34</v>
      </c>
      <c r="D119" s="9">
        <f>(7.45+4.53)*2-8</f>
        <v>15.96</v>
      </c>
      <c r="E119" s="42">
        <v>10</v>
      </c>
      <c r="F119" s="42"/>
      <c r="G119" s="42">
        <v>3</v>
      </c>
      <c r="H119" s="11">
        <f>E119*D119</f>
        <v>159.60000000000002</v>
      </c>
      <c r="I119" s="42"/>
      <c r="J119" s="11">
        <f>SUM(G119*D119)</f>
        <v>47.88</v>
      </c>
      <c r="K119" s="11">
        <f>H119+I119+J119</f>
        <v>207.48000000000002</v>
      </c>
      <c r="L119" s="50" t="s">
        <v>181</v>
      </c>
    </row>
    <row r="120" spans="1:12" s="5" customFormat="1" ht="16.5" customHeight="1">
      <c r="A120" s="1">
        <v>15</v>
      </c>
      <c r="B120" s="1" t="s">
        <v>167</v>
      </c>
      <c r="C120" s="1" t="s">
        <v>34</v>
      </c>
      <c r="D120" s="9">
        <v>6</v>
      </c>
      <c r="E120" s="1">
        <v>45</v>
      </c>
      <c r="F120" s="1"/>
      <c r="G120" s="1">
        <v>45</v>
      </c>
      <c r="H120" s="11">
        <f>E120*D120</f>
        <v>270</v>
      </c>
      <c r="I120" s="42"/>
      <c r="J120" s="11">
        <f>SUM(G120*D120)</f>
        <v>270</v>
      </c>
      <c r="K120" s="11">
        <f>H120+I120+J120</f>
        <v>540</v>
      </c>
      <c r="L120" s="2" t="s">
        <v>36</v>
      </c>
    </row>
    <row r="121" spans="1:12" s="3" customFormat="1" ht="16.5" customHeight="1">
      <c r="A121" s="1">
        <v>16</v>
      </c>
      <c r="B121" s="1" t="s">
        <v>168</v>
      </c>
      <c r="C121" s="1" t="s">
        <v>50</v>
      </c>
      <c r="D121" s="9">
        <v>1</v>
      </c>
      <c r="E121" s="1">
        <v>1200</v>
      </c>
      <c r="F121" s="15"/>
      <c r="G121" s="15"/>
      <c r="H121" s="11">
        <f>SUM(E121*D121)</f>
        <v>1200</v>
      </c>
      <c r="I121" s="42"/>
      <c r="J121" s="42"/>
      <c r="K121" s="11">
        <f>I121+J121+H121</f>
        <v>1200</v>
      </c>
      <c r="L121" s="1" t="s">
        <v>51</v>
      </c>
    </row>
    <row r="122" spans="1:12" s="14" customFormat="1" ht="16.5" customHeight="1">
      <c r="A122" s="1">
        <v>17</v>
      </c>
      <c r="B122" s="15" t="s">
        <v>195</v>
      </c>
      <c r="C122" s="15" t="s">
        <v>54</v>
      </c>
      <c r="D122" s="16">
        <v>4.25</v>
      </c>
      <c r="E122" s="15">
        <f>450*0.6</f>
        <v>270</v>
      </c>
      <c r="F122" s="15"/>
      <c r="G122" s="15"/>
      <c r="H122" s="11">
        <f>SUM(E122*D122)</f>
        <v>1147.5</v>
      </c>
      <c r="I122" s="42"/>
      <c r="J122" s="42"/>
      <c r="K122" s="11">
        <f>I122+J122+H122</f>
        <v>1147.5</v>
      </c>
      <c r="L122" s="25" t="s">
        <v>55</v>
      </c>
    </row>
    <row r="123" spans="1:12" s="14" customFormat="1" ht="16.5" customHeight="1">
      <c r="A123" s="1">
        <v>18</v>
      </c>
      <c r="B123" s="15" t="s">
        <v>196</v>
      </c>
      <c r="C123" s="15" t="s">
        <v>54</v>
      </c>
      <c r="D123" s="16">
        <v>4.25</v>
      </c>
      <c r="E123" s="15">
        <f>450*0.4</f>
        <v>180</v>
      </c>
      <c r="F123" s="15"/>
      <c r="G123" s="15"/>
      <c r="H123" s="11">
        <f>SUM(E123*D123)</f>
        <v>765</v>
      </c>
      <c r="I123" s="42"/>
      <c r="J123" s="42"/>
      <c r="K123" s="11">
        <f>I123+J123+H123</f>
        <v>765</v>
      </c>
      <c r="L123" s="25" t="s">
        <v>55</v>
      </c>
    </row>
    <row r="124" spans="1:12" s="14" customFormat="1" ht="16.5" customHeight="1">
      <c r="A124" s="1">
        <v>19</v>
      </c>
      <c r="B124" s="15" t="s">
        <v>56</v>
      </c>
      <c r="C124" s="15" t="s">
        <v>54</v>
      </c>
      <c r="D124" s="16">
        <f>8.5</f>
        <v>8.5</v>
      </c>
      <c r="E124" s="15">
        <v>360</v>
      </c>
      <c r="F124" s="15"/>
      <c r="G124" s="15"/>
      <c r="H124" s="11">
        <f>SUM(E124*D124)</f>
        <v>3060</v>
      </c>
      <c r="I124" s="42"/>
      <c r="J124" s="42"/>
      <c r="K124" s="11">
        <f>I124+J124+H124</f>
        <v>3060</v>
      </c>
      <c r="L124" s="25" t="s">
        <v>57</v>
      </c>
    </row>
    <row r="125" spans="1:12" s="14" customFormat="1" ht="16.5" customHeight="1">
      <c r="A125" s="1">
        <v>20</v>
      </c>
      <c r="B125" s="15" t="s">
        <v>58</v>
      </c>
      <c r="C125" s="15" t="s">
        <v>54</v>
      </c>
      <c r="D125" s="16">
        <v>4.25</v>
      </c>
      <c r="E125" s="15">
        <v>520</v>
      </c>
      <c r="F125" s="15"/>
      <c r="G125" s="15"/>
      <c r="H125" s="11">
        <f>SUM(E125*D125)</f>
        <v>2210</v>
      </c>
      <c r="I125" s="42"/>
      <c r="J125" s="42"/>
      <c r="K125" s="11">
        <f>I125+J125+H125</f>
        <v>2210</v>
      </c>
      <c r="L125" s="25" t="s">
        <v>197</v>
      </c>
    </row>
    <row r="126" spans="1:12" s="4" customFormat="1" ht="16.5" customHeight="1">
      <c r="A126" s="1">
        <v>21</v>
      </c>
      <c r="B126" s="1" t="s">
        <v>169</v>
      </c>
      <c r="C126" s="1" t="s">
        <v>34</v>
      </c>
      <c r="D126" s="9">
        <f>(3.91*2+3.42)-0.8</f>
        <v>10.44</v>
      </c>
      <c r="E126" s="42">
        <v>10</v>
      </c>
      <c r="F126" s="42"/>
      <c r="G126" s="42">
        <v>3</v>
      </c>
      <c r="H126" s="49">
        <f>SUM(E126*D126)</f>
        <v>104.39999999999999</v>
      </c>
      <c r="I126" s="42"/>
      <c r="J126" s="49">
        <f>SUM(G126*D126)</f>
        <v>31.32</v>
      </c>
      <c r="K126" s="49">
        <f>SUM(H126:J126)</f>
        <v>135.72</v>
      </c>
      <c r="L126" s="50" t="s">
        <v>181</v>
      </c>
    </row>
    <row r="127" spans="1:12" s="4" customFormat="1" ht="16.5" customHeight="1">
      <c r="A127" s="1">
        <v>22</v>
      </c>
      <c r="B127" s="1" t="s">
        <v>172</v>
      </c>
      <c r="C127" s="1" t="s">
        <v>34</v>
      </c>
      <c r="D127" s="9">
        <f>(3.66*2+3.02)+1</f>
        <v>11.34</v>
      </c>
      <c r="E127" s="42">
        <v>10</v>
      </c>
      <c r="F127" s="42"/>
      <c r="G127" s="42">
        <v>3</v>
      </c>
      <c r="H127" s="49">
        <f>SUM(E127*D127)</f>
        <v>113.4</v>
      </c>
      <c r="I127" s="42"/>
      <c r="J127" s="49">
        <f>SUM(G127*D127)</f>
        <v>34.019999999999996</v>
      </c>
      <c r="K127" s="49">
        <f>SUM(H127:J127)</f>
        <v>147.42000000000002</v>
      </c>
      <c r="L127" s="50" t="s">
        <v>181</v>
      </c>
    </row>
    <row r="128" spans="1:12" s="4" customFormat="1" ht="16.5" customHeight="1">
      <c r="A128" s="1">
        <v>23</v>
      </c>
      <c r="B128" s="1" t="s">
        <v>171</v>
      </c>
      <c r="C128" s="1" t="s">
        <v>34</v>
      </c>
      <c r="D128" s="9">
        <f>(3.91*2+2.7)-0.8</f>
        <v>9.719999999999999</v>
      </c>
      <c r="E128" s="42">
        <v>10</v>
      </c>
      <c r="F128" s="42"/>
      <c r="G128" s="42">
        <v>3</v>
      </c>
      <c r="H128" s="49">
        <f>SUM(E128*D128)</f>
        <v>97.19999999999999</v>
      </c>
      <c r="I128" s="42"/>
      <c r="J128" s="49">
        <f>SUM(G128*D128)</f>
        <v>29.159999999999997</v>
      </c>
      <c r="K128" s="49">
        <f>SUM(H128:J128)</f>
        <v>126.35999999999999</v>
      </c>
      <c r="L128" s="50" t="s">
        <v>181</v>
      </c>
    </row>
    <row r="129" spans="1:12" s="3" customFormat="1" ht="16.5" customHeight="1">
      <c r="A129" s="1">
        <v>24</v>
      </c>
      <c r="B129" s="1" t="s">
        <v>170</v>
      </c>
      <c r="C129" s="9" t="s">
        <v>50</v>
      </c>
      <c r="D129" s="9">
        <v>3</v>
      </c>
      <c r="E129" s="1">
        <v>1200</v>
      </c>
      <c r="F129" s="1"/>
      <c r="G129" s="1"/>
      <c r="H129" s="11">
        <f>SUM(E129*D129)</f>
        <v>3600</v>
      </c>
      <c r="I129" s="42"/>
      <c r="J129" s="42"/>
      <c r="K129" s="11">
        <f>I129+J129+H129</f>
        <v>3600</v>
      </c>
      <c r="L129" s="19"/>
    </row>
    <row r="130" spans="1:12" s="4" customFormat="1" ht="16.5" customHeight="1">
      <c r="A130" s="1">
        <v>25</v>
      </c>
      <c r="B130" s="1" t="s">
        <v>173</v>
      </c>
      <c r="C130" s="1" t="s">
        <v>24</v>
      </c>
      <c r="D130" s="9">
        <f>1.41*2</f>
        <v>2.82</v>
      </c>
      <c r="E130" s="1">
        <v>180</v>
      </c>
      <c r="F130" s="1"/>
      <c r="G130" s="1"/>
      <c r="H130" s="39">
        <f>E130*D130</f>
        <v>507.59999999999997</v>
      </c>
      <c r="I130" s="42"/>
      <c r="J130" s="42"/>
      <c r="K130" s="39">
        <f>H130+I130+J130</f>
        <v>507.59999999999997</v>
      </c>
      <c r="L130" s="26" t="s">
        <v>41</v>
      </c>
    </row>
    <row r="131" spans="1:12" s="37" customFormat="1" ht="16.5" customHeight="1">
      <c r="A131" s="1">
        <v>26</v>
      </c>
      <c r="B131" s="1" t="s">
        <v>174</v>
      </c>
      <c r="C131" s="27" t="s">
        <v>24</v>
      </c>
      <c r="D131" s="1">
        <v>4.5</v>
      </c>
      <c r="E131" s="1">
        <v>180</v>
      </c>
      <c r="F131" s="1"/>
      <c r="G131" s="1"/>
      <c r="H131" s="39">
        <f>E131*D131</f>
        <v>810</v>
      </c>
      <c r="I131" s="42"/>
      <c r="J131" s="42"/>
      <c r="K131" s="39">
        <f>I131+J131+H131</f>
        <v>810</v>
      </c>
      <c r="L131" s="26" t="s">
        <v>41</v>
      </c>
    </row>
    <row r="132" spans="1:12" s="37" customFormat="1" ht="16.5" customHeight="1">
      <c r="A132" s="1">
        <v>27</v>
      </c>
      <c r="B132" s="1" t="s">
        <v>176</v>
      </c>
      <c r="C132" s="27" t="s">
        <v>24</v>
      </c>
      <c r="D132" s="1">
        <v>2.96</v>
      </c>
      <c r="E132" s="1">
        <v>180</v>
      </c>
      <c r="F132" s="1"/>
      <c r="G132" s="1"/>
      <c r="H132" s="39">
        <f>E132*D132</f>
        <v>532.8</v>
      </c>
      <c r="I132" s="42"/>
      <c r="J132" s="42"/>
      <c r="K132" s="39">
        <f>I132+J132+H132</f>
        <v>532.8</v>
      </c>
      <c r="L132" s="26" t="s">
        <v>41</v>
      </c>
    </row>
    <row r="133" spans="1:12" s="37" customFormat="1" ht="16.5" customHeight="1">
      <c r="A133" s="1">
        <v>28</v>
      </c>
      <c r="B133" s="1" t="s">
        <v>175</v>
      </c>
      <c r="C133" s="27" t="s">
        <v>24</v>
      </c>
      <c r="D133" s="1">
        <v>4</v>
      </c>
      <c r="E133" s="1">
        <v>180</v>
      </c>
      <c r="F133" s="1"/>
      <c r="G133" s="1"/>
      <c r="H133" s="39">
        <f>E133*D133</f>
        <v>720</v>
      </c>
      <c r="I133" s="42"/>
      <c r="J133" s="42"/>
      <c r="K133" s="39">
        <f>I133+J133+H133</f>
        <v>720</v>
      </c>
      <c r="L133" s="26" t="s">
        <v>41</v>
      </c>
    </row>
    <row r="134" spans="1:12" s="37" customFormat="1" ht="24.75" customHeight="1">
      <c r="A134" s="1">
        <v>29</v>
      </c>
      <c r="B134" s="1" t="s">
        <v>177</v>
      </c>
      <c r="C134" s="27" t="s">
        <v>24</v>
      </c>
      <c r="D134" s="1">
        <f>1.7*2.6</f>
        <v>4.42</v>
      </c>
      <c r="E134" s="1">
        <v>180</v>
      </c>
      <c r="F134" s="1"/>
      <c r="G134" s="1"/>
      <c r="H134" s="39">
        <f>SUM(E134*D134)</f>
        <v>795.6</v>
      </c>
      <c r="I134" s="42"/>
      <c r="J134" s="42"/>
      <c r="K134" s="39">
        <f>I134+J134+H134</f>
        <v>795.6</v>
      </c>
      <c r="L134" s="26" t="s">
        <v>41</v>
      </c>
    </row>
    <row r="135" spans="1:12" s="4" customFormat="1" ht="16.5" customHeight="1">
      <c r="A135" s="1">
        <v>30</v>
      </c>
      <c r="B135" s="1" t="s">
        <v>68</v>
      </c>
      <c r="C135" s="1" t="s">
        <v>24</v>
      </c>
      <c r="D135" s="9">
        <v>1.6</v>
      </c>
      <c r="E135" s="1">
        <v>365</v>
      </c>
      <c r="F135" s="1">
        <v>15</v>
      </c>
      <c r="G135" s="1">
        <v>80</v>
      </c>
      <c r="H135" s="11">
        <f>SUM(E135*D135)</f>
        <v>584</v>
      </c>
      <c r="I135" s="11">
        <f>SUM(D135*F135)</f>
        <v>24</v>
      </c>
      <c r="J135" s="11">
        <f>SUM(G135*D135)</f>
        <v>128</v>
      </c>
      <c r="K135" s="11">
        <f>I135+J135+H135</f>
        <v>736</v>
      </c>
      <c r="L135" s="1" t="s">
        <v>62</v>
      </c>
    </row>
    <row r="136" spans="1:12" s="5" customFormat="1" ht="15.75" customHeight="1">
      <c r="A136" s="6"/>
      <c r="B136" s="6" t="s">
        <v>45</v>
      </c>
      <c r="C136" s="1"/>
      <c r="D136" s="9"/>
      <c r="E136" s="1"/>
      <c r="F136" s="1"/>
      <c r="G136" s="1"/>
      <c r="H136" s="11">
        <f>SUM(H106:H135)</f>
        <v>28476.62734</v>
      </c>
      <c r="I136" s="11">
        <f>SUM(I106:I135)</f>
        <v>389</v>
      </c>
      <c r="J136" s="11">
        <f>SUM(J106:J135)</f>
        <v>2009.98</v>
      </c>
      <c r="K136" s="11">
        <f>SUM(K106:K135)</f>
        <v>30875.607339999995</v>
      </c>
      <c r="L136" s="6"/>
    </row>
    <row r="137" spans="1:12" ht="15.7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</row>
    <row r="138" spans="1:12" ht="15.7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</row>
    <row r="139" spans="1:12" ht="15.7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</row>
    <row r="140" spans="1:12" ht="15.7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2" ht="15.7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</row>
    <row r="142" spans="1:12" ht="15.7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</row>
    <row r="143" spans="1:12" ht="15.7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</row>
    <row r="144" spans="1:12" ht="15.7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</row>
    <row r="145" spans="1:12" ht="15.7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ht="15.7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</row>
    <row r="147" spans="1:12" ht="15.7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</row>
    <row r="148" spans="1:12" ht="15.7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</row>
    <row r="149" spans="1:12" ht="15.7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</row>
    <row r="150" spans="1:12" ht="15.7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</row>
    <row r="151" spans="1:12" ht="15.7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</row>
    <row r="152" spans="1:12" ht="15.7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</row>
    <row r="153" spans="1:12" ht="15.7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</row>
    <row r="154" spans="1:12" ht="15.7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</row>
    <row r="155" spans="1:12" ht="15.7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</row>
    <row r="156" spans="1:12" ht="15.7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</row>
    <row r="157" spans="1:12" ht="15.7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ht="15.7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</row>
    <row r="159" spans="1:12" ht="15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</row>
    <row r="160" spans="1:12" ht="15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</row>
    <row r="161" spans="1:12" ht="15.7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</row>
    <row r="162" spans="1:12" ht="15.7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</row>
    <row r="163" spans="1:12" ht="15.7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</row>
    <row r="164" spans="1:12" ht="15.7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</row>
    <row r="165" spans="1:12" ht="15.7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</row>
    <row r="166" spans="1:12" ht="15.7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</row>
    <row r="167" spans="1:12" ht="15.7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</row>
    <row r="168" spans="1:12" ht="15.7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</row>
    <row r="169" spans="1:12" ht="15.7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</row>
    <row r="170" spans="1:12" ht="15.7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</row>
    <row r="171" spans="1:12" ht="15.7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</row>
    <row r="172" spans="1:12" ht="15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</row>
    <row r="173" spans="1:12" ht="15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</row>
    <row r="174" spans="1:12" ht="15.7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</row>
    <row r="175" spans="1:12" ht="15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</row>
    <row r="176" spans="1:12" ht="15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</row>
    <row r="177" spans="1:12" ht="15.7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</row>
    <row r="178" spans="1:12" ht="15.7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</row>
    <row r="179" spans="1:12" ht="15.7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</row>
    <row r="180" spans="1:12" ht="15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</row>
    <row r="181" spans="1:12" ht="15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</row>
    <row r="182" spans="1:12" ht="15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</row>
    <row r="183" spans="1:12" ht="15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</row>
    <row r="184" spans="1:12" ht="15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</row>
    <row r="185" spans="1:12" ht="15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</row>
    <row r="186" spans="1:12" ht="15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</row>
    <row r="187" spans="1:12" ht="15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</row>
    <row r="188" spans="1:12" ht="15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</row>
    <row r="189" spans="1:12" ht="15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</row>
    <row r="190" spans="1:12" ht="15.7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</row>
    <row r="191" spans="1:12" ht="15.7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</row>
    <row r="192" spans="1:12" ht="15.7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</row>
    <row r="193" spans="1:12" ht="15.7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</row>
    <row r="194" spans="1:12" ht="15.7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</row>
    <row r="195" spans="1:12" ht="15.7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</row>
    <row r="196" spans="1:12" ht="15.7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</row>
    <row r="197" spans="1:12" ht="15.7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</row>
    <row r="198" spans="1:12" ht="15.7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</row>
    <row r="199" spans="1:12" ht="15.7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</row>
    <row r="200" spans="1:12" ht="15.7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</row>
    <row r="201" spans="1:12" ht="15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</row>
    <row r="202" spans="1:12" ht="15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</row>
    <row r="203" spans="1:12" ht="15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</row>
    <row r="204" spans="1:12" ht="15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</row>
    <row r="205" spans="1:12" ht="15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</row>
    <row r="206" spans="1:12" ht="15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</row>
    <row r="207" spans="1:12" ht="15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</row>
    <row r="208" spans="1:12" ht="15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</row>
    <row r="209" spans="1:12" ht="15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</row>
    <row r="210" spans="1:12" ht="15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</row>
    <row r="211" spans="1:12" ht="15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</row>
    <row r="212" spans="1:12" ht="15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</row>
    <row r="213" spans="1:12" ht="15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</row>
    <row r="214" spans="1:12" ht="15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</row>
    <row r="215" spans="1:12" ht="15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</row>
    <row r="216" spans="1:12" ht="15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</row>
    <row r="217" spans="1:12" ht="15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</row>
    <row r="218" spans="1:12" ht="15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</row>
    <row r="219" spans="1:12" ht="15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</row>
    <row r="220" spans="1:12" ht="15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</row>
    <row r="221" spans="1:12" ht="15.7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</row>
    <row r="222" spans="1:12" ht="15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</row>
    <row r="223" spans="1:12" ht="15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</row>
    <row r="224" spans="1:12" ht="15.7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</row>
    <row r="225" spans="1:12" ht="15.7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</row>
    <row r="226" spans="1:12" ht="15.7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</row>
    <row r="227" spans="1:12" ht="15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</row>
    <row r="228" spans="1:12" ht="15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</row>
    <row r="229" spans="1:12" ht="15.7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</row>
    <row r="230" spans="1:12" ht="15.7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</row>
    <row r="231" spans="1:12" ht="15.7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</row>
    <row r="232" spans="1:12" ht="15.7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</row>
    <row r="233" spans="1:12" ht="15.7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</row>
    <row r="234" spans="1:12" ht="15.7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</row>
    <row r="235" spans="1:12" ht="15.7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</row>
    <row r="236" spans="1:12" ht="15.7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</row>
    <row r="237" spans="1:12" ht="15.7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</row>
    <row r="238" spans="1:12" ht="15.7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</row>
    <row r="239" spans="1:12" ht="15.7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</row>
    <row r="240" spans="1:12" ht="15.7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</row>
    <row r="241" spans="1:12" ht="15.7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</row>
    <row r="242" spans="1:12" ht="15.7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</row>
    <row r="243" spans="1:12" ht="15.7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</row>
    <row r="244" spans="1:12" ht="15.7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</row>
    <row r="245" spans="1:12" ht="15.7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</row>
    <row r="246" spans="1:12" ht="15.7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</row>
    <row r="247" spans="1:12" ht="15.7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</row>
    <row r="248" spans="1:12" ht="15.7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</row>
    <row r="249" spans="1:12" ht="15.7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</row>
    <row r="250" spans="1:12" ht="15.7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</row>
    <row r="251" spans="1:12" ht="15.7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</row>
    <row r="252" spans="1:12" ht="15.7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</row>
    <row r="253" spans="1:12" ht="15.7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</row>
    <row r="254" spans="1:12" ht="15.7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</row>
    <row r="255" spans="1:12" ht="15.7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</row>
    <row r="256" spans="1:12" ht="15.7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</row>
    <row r="257" spans="1:12" ht="15.7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</row>
    <row r="258" spans="1:12" ht="15.7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</row>
    <row r="259" spans="1:12" ht="15.7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</row>
    <row r="260" spans="1:12" ht="15.7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</row>
    <row r="261" spans="1:12" ht="15.7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</row>
    <row r="262" spans="1:12" ht="15.7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</row>
    <row r="263" spans="1:12" ht="15.7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</row>
    <row r="264" spans="1:12" ht="15.7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</row>
    <row r="265" spans="1:12" ht="15.7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</row>
    <row r="266" spans="1:12" ht="15.7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</row>
    <row r="267" spans="1:12" ht="15.7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</row>
    <row r="268" spans="1:12" ht="15.7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</row>
    <row r="269" spans="1:12" ht="15.7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</row>
    <row r="270" spans="1:12" ht="15.7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</row>
    <row r="271" spans="1:12" ht="15.7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</row>
    <row r="272" spans="1:12" ht="15.7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</row>
    <row r="273" spans="1:12" ht="15.7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</row>
    <row r="274" spans="1:12" ht="15.7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</row>
    <row r="275" spans="1:12" ht="15.7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</row>
    <row r="276" spans="1:12" ht="15.7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</row>
    <row r="277" spans="1:12" ht="15.7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</row>
    <row r="278" spans="1:12" ht="15.7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</row>
    <row r="279" spans="1:12" ht="15.7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</row>
    <row r="280" spans="1:12" ht="15.7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</row>
    <row r="281" spans="1:12" ht="15.7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</row>
    <row r="282" spans="1:12" ht="15.7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</row>
    <row r="283" spans="1:12" ht="15.7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</row>
    <row r="284" spans="1:12" ht="15.7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</row>
    <row r="285" spans="1:12" ht="15.7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</row>
    <row r="286" spans="1:12" ht="15.7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</row>
    <row r="287" spans="1:12" ht="15.7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</row>
    <row r="288" spans="1:12" ht="15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</row>
    <row r="289" spans="1:12" ht="15.7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</row>
    <row r="290" spans="1:12" ht="15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</row>
    <row r="291" spans="1:12" ht="15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</row>
    <row r="292" spans="1:12" ht="15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</row>
    <row r="293" spans="1:12" ht="15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</row>
    <row r="294" spans="1:12" ht="15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</row>
    <row r="295" spans="1:12" ht="15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</row>
    <row r="296" spans="1:12" ht="15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</row>
    <row r="297" spans="1:12" ht="15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</row>
    <row r="298" spans="1:12" ht="15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</row>
    <row r="299" spans="1:12" ht="15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</row>
    <row r="300" spans="1:12" ht="15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</row>
    <row r="301" spans="1:12" ht="15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</row>
    <row r="302" spans="1:12" ht="15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</row>
    <row r="303" spans="1:12" ht="15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</row>
    <row r="304" spans="1:12" ht="15.7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</row>
    <row r="305" spans="1:12" ht="15.7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</row>
    <row r="306" spans="1:12" ht="15.7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</row>
    <row r="307" spans="1:12" ht="15.7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</row>
    <row r="308" spans="1:12" ht="15.7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</row>
    <row r="309" spans="1:12" ht="15.7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</row>
    <row r="310" spans="1:12" ht="15.7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</row>
    <row r="311" spans="1:12" ht="15.7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</row>
    <row r="312" spans="1:12" ht="15.7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</row>
    <row r="313" spans="1:12" ht="15.7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</row>
    <row r="314" spans="1:12" ht="15.7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</row>
    <row r="315" spans="1:12" ht="15.7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</row>
    <row r="316" spans="1:12" ht="15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</row>
    <row r="317" spans="1:12" ht="15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</row>
    <row r="318" spans="1:12" ht="15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</row>
    <row r="319" spans="1:12" ht="15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1:12" ht="15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</row>
    <row r="321" spans="1:12" ht="15.7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</row>
    <row r="322" spans="1:12" ht="15.7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</row>
    <row r="323" spans="1:12" ht="15.7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</row>
    <row r="324" spans="1:12" ht="15.7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</row>
    <row r="325" spans="1:12" ht="15.7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</row>
    <row r="326" spans="1:12" ht="15.7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</row>
    <row r="327" spans="1:12" ht="15.7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</row>
    <row r="328" spans="1:12" ht="15.7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</row>
    <row r="329" spans="1:12" ht="15.7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</row>
    <row r="330" spans="1:12" ht="15.7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</row>
    <row r="331" spans="1:12" ht="15.7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</row>
    <row r="332" spans="1:12" ht="15.7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</row>
    <row r="333" spans="1:12" ht="15.7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</row>
    <row r="334" spans="1:12" ht="15.7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</row>
    <row r="335" spans="1:12" ht="15.7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</row>
    <row r="336" spans="1:12" ht="15.7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</row>
    <row r="337" spans="1:12" ht="15.7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</row>
    <row r="338" spans="1:12" ht="15.7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</row>
    <row r="339" spans="1:12" ht="15.7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</row>
    <row r="340" spans="1:12" ht="15.7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</row>
    <row r="341" spans="1:12" ht="15.7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</row>
    <row r="342" spans="1:12" ht="15.7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</row>
    <row r="343" spans="1:12" ht="15.7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</row>
    <row r="344" spans="1:12" ht="15.7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</row>
    <row r="345" spans="1:12" ht="15.7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</row>
    <row r="346" spans="1:12" ht="15.7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</row>
    <row r="347" spans="1:12" ht="15.7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</row>
    <row r="348" spans="1:12" ht="15.7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</row>
    <row r="349" spans="1:12" ht="15.7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</row>
    <row r="350" spans="1:12" ht="15.7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</row>
    <row r="351" spans="1:12" ht="15.7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</row>
    <row r="352" spans="1:12" ht="15.7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</row>
    <row r="353" spans="1:12" ht="15.7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</row>
    <row r="354" spans="1:12" ht="15.7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</row>
    <row r="355" spans="1:12" ht="15.7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</row>
    <row r="356" spans="1:12" ht="15.7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</row>
    <row r="357" spans="1:12" ht="15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30"/>
    </row>
  </sheetData>
  <sheetProtection/>
  <mergeCells count="41">
    <mergeCell ref="A101:L101"/>
    <mergeCell ref="B103:D103"/>
    <mergeCell ref="I103:L103"/>
    <mergeCell ref="A104:L104"/>
    <mergeCell ref="A5:A6"/>
    <mergeCell ref="B5:B6"/>
    <mergeCell ref="C5:C6"/>
    <mergeCell ref="D5:D6"/>
    <mergeCell ref="A95:L95"/>
    <mergeCell ref="A96:L96"/>
    <mergeCell ref="B54:L54"/>
    <mergeCell ref="B61:L61"/>
    <mergeCell ref="C84:D84"/>
    <mergeCell ref="C85:D85"/>
    <mergeCell ref="C86:L86"/>
    <mergeCell ref="C93:D93"/>
    <mergeCell ref="A97:L97"/>
    <mergeCell ref="A98:L98"/>
    <mergeCell ref="A99:L99"/>
    <mergeCell ref="A100:L100"/>
    <mergeCell ref="B7:L7"/>
    <mergeCell ref="B15:L15"/>
    <mergeCell ref="B22:L22"/>
    <mergeCell ref="B30:L30"/>
    <mergeCell ref="C4:F4"/>
    <mergeCell ref="H4:I4"/>
    <mergeCell ref="K4:L4"/>
    <mergeCell ref="E5:G5"/>
    <mergeCell ref="H5:J5"/>
    <mergeCell ref="K5:K6"/>
    <mergeCell ref="L5:L6"/>
    <mergeCell ref="A105:L105"/>
    <mergeCell ref="A1:L1"/>
    <mergeCell ref="A2:L2"/>
    <mergeCell ref="A3:B3"/>
    <mergeCell ref="C3:F3"/>
    <mergeCell ref="H3:I3"/>
    <mergeCell ref="K3:L3"/>
    <mergeCell ref="B37:L37"/>
    <mergeCell ref="B45:L45"/>
    <mergeCell ref="A4:B4"/>
  </mergeCells>
  <printOptions horizontalCentered="1" verticalCentered="1"/>
  <pageMargins left="0.07847222222222222" right="0.19652777777777777" top="0.4722222222222222" bottom="0.4722222222222222" header="0.19652777777777777" footer="0.19652777777777777"/>
  <pageSetup fitToHeight="6" horizontalDpi="300" verticalDpi="300" orientation="landscape" paperSize="9" scale="87" r:id="rId2"/>
  <headerFooter alignWithMargins="0">
    <oddFooter>&amp;C&amp;"宋体"&amp;12第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5" right="0.75" top="1" bottom="1" header="0.5" footer="0.5"/>
  <pageSetup fitToHeight="65535" fitToWidth="6553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Lenovo</cp:lastModifiedBy>
  <cp:lastPrinted>2011-09-09T04:02:53Z</cp:lastPrinted>
  <dcterms:created xsi:type="dcterms:W3CDTF">2007-09-29T00:29:34Z</dcterms:created>
  <dcterms:modified xsi:type="dcterms:W3CDTF">2011-10-12T07:55:16Z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