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80" activeTab="0"/>
  </bookViews>
  <sheets>
    <sheet name="方案" sheetId="1" r:id="rId1"/>
  </sheets>
  <definedNames>
    <definedName name="_xlnm.Print_Area" localSheetId="0">'方案'!$K$69:$K$69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<sst xmlns="http://schemas.openxmlformats.org/spreadsheetml/2006/main" count="392" uniqueCount="192">
  <si>
    <t>北京齐家盛装饰南昌分公司工程报价单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</si>
  <si>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</si>
  <si>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</si>
  <si>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</si>
  <si>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</si>
  <si>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</si>
  <si>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</si>
  <si>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</si>
  <si>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</si>
  <si>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</si>
  <si>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</si>
  <si>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墙面批灰</t>
  </si>
  <si>
    <t>㎡</t>
  </si>
  <si>
    <t>墙面膏灰批荡找平。</t>
  </si>
  <si>
    <t>顶面刷漆</t>
  </si>
  <si>
    <t>批刮多乐士腻子二至三遍，打磨平整。刷底漆一遍，多乐士家丽安净味面漆二遍。(不含特殊处理)</t>
  </si>
  <si>
    <t>墙面刷漆</t>
  </si>
  <si>
    <t>铺地砖</t>
  </si>
  <si>
    <t xml:space="preserve">海螺牌32.5硅酸盐水泥、中砂水泥沙浆铺贴。
规格≥200mm*200mm。不含找平、拉毛、及墙面处理。
(主材、勾缝剂业主自购，贴砖厚度不超过30mm) </t>
  </si>
  <si>
    <t>贴墙砖</t>
  </si>
  <si>
    <t>项</t>
  </si>
  <si>
    <t>包立管</t>
  </si>
  <si>
    <t>根</t>
  </si>
  <si>
    <t>红砖或轻体砖包管,海螺牌32.5水泥沙浆抹灰（不含表层装饰）</t>
  </si>
  <si>
    <t>墙地面做防水</t>
  </si>
  <si>
    <t>建筑面积</t>
  </si>
  <si>
    <t>成本核算</t>
  </si>
  <si>
    <t>材料</t>
  </si>
  <si>
    <t>十</t>
  </si>
  <si>
    <t>管理费</t>
  </si>
  <si>
    <t>总价*8%</t>
  </si>
  <si>
    <t>十一</t>
  </si>
  <si>
    <t>毛利润</t>
  </si>
  <si>
    <t>总价*17%</t>
  </si>
  <si>
    <t>十三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</si>
  <si>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</si>
  <si>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</si>
  <si>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</si>
  <si>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</si>
  <si>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</si>
  <si>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十四、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</si>
  <si>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</si>
  <si>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</si>
  <si>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</si>
  <si>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</si>
  <si>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</si>
  <si>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</si>
  <si>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</si>
  <si>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</si>
  <si>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</si>
  <si>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</si>
  <si>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</si>
  <si>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</si>
  <si>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</si>
  <si>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</si>
  <si>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</si>
  <si>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</si>
  <si>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</si>
  <si>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 xml:space="preserve">          2011年   月   日</t>
  </si>
  <si>
    <t xml:space="preserve">        2011年   月   日</t>
  </si>
  <si>
    <t>一、客厅</t>
  </si>
  <si>
    <t>地面做防水</t>
  </si>
  <si>
    <t>雷邦士防水涂料两遍。返墙300mm。</t>
  </si>
  <si>
    <t>过门石</t>
  </si>
  <si>
    <t>水电改造</t>
  </si>
  <si>
    <t>一厨两卫下水改造</t>
  </si>
  <si>
    <t>项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</si>
  <si>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</si>
  <si>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港丰PVC排水管，接头、配件、安装。水龙头、三角阀、软管等墙外部件由业主自购。</t>
  </si>
  <si>
    <t>块</t>
  </si>
  <si>
    <t>开关面板，五金件安装费，灯具安装</t>
  </si>
  <si>
    <t>人工费</t>
  </si>
  <si>
    <t>地面找平</t>
  </si>
  <si>
    <t>水泥砂浆找平，厚度不超过40mm</t>
  </si>
  <si>
    <t>块</t>
  </si>
  <si>
    <t>水泥砂浆铺贴（主材业主自购）</t>
  </si>
  <si>
    <t>电视背景墙</t>
  </si>
  <si>
    <t>项</t>
  </si>
  <si>
    <t>详见施工图</t>
  </si>
  <si>
    <t>沙发背景墙</t>
  </si>
  <si>
    <t>哑口</t>
  </si>
  <si>
    <t>红砖砌门洞，大理石饰面。（不含主材）</t>
  </si>
  <si>
    <t>红砖砌墙240厚</t>
  </si>
  <si>
    <t>轻钢龙骨、龙牌或泰山石膏板，石膏板拼接处留缝3-8mm,快粘粉或石膏粉填充，牛皮纸或绷带粘缝处理.自攻钉刷防锈漆。宽度80cm以内的.(不含线条)</t>
  </si>
  <si>
    <t>砌门洞</t>
  </si>
  <si>
    <t>顶面找平</t>
  </si>
  <si>
    <t>顶面批灰</t>
  </si>
  <si>
    <t>无门衣柜</t>
  </si>
  <si>
    <t>上新E1级大芯板衬底,3厘饰面板饰面,背板为一级9厘板，同木质实木线条收边,刷多乐士清漆,底漆三遍,面漆二遍.（面积＞1m2）含隔板，（不含五金件，玻璃）按展开面积计算,含油漆（柜内刷清漆,着色漆另计.)柜内贴波音软皮按15元/㎡计算。</t>
  </si>
  <si>
    <t>无门鞋柜</t>
  </si>
  <si>
    <t>项</t>
  </si>
  <si>
    <t>二、主卧</t>
  </si>
  <si>
    <t>顶面批灰</t>
  </si>
  <si>
    <t>床头背景墙</t>
  </si>
  <si>
    <t>造型吊顶</t>
  </si>
  <si>
    <t>顶面找平</t>
  </si>
  <si>
    <t>水泥砂浆找平，厚度不超过20mm</t>
  </si>
  <si>
    <t>三、次卧</t>
  </si>
  <si>
    <t>四、书房</t>
  </si>
  <si>
    <t>五、休闲室</t>
  </si>
  <si>
    <t>六、厨房</t>
  </si>
  <si>
    <t>七、主卫</t>
  </si>
  <si>
    <t>雷邦士防水涂料。返墙300mm(墙1.8米高）</t>
  </si>
  <si>
    <t>八、客卫</t>
  </si>
  <si>
    <t>九、生活阳台</t>
  </si>
  <si>
    <t>十</t>
  </si>
  <si>
    <t>71*60*0.08=340（墙、地砖管理费）</t>
  </si>
  <si>
    <t>无门吊柜</t>
  </si>
  <si>
    <t>远程费</t>
  </si>
  <si>
    <t>远程运作费</t>
  </si>
  <si>
    <t>详见施工图(墙纸业主自购)</t>
  </si>
  <si>
    <t>铺地砖</t>
  </si>
  <si>
    <t>无门酒柜</t>
  </si>
  <si>
    <t>上新E1级大芯板衬底,3厘饰面板饰面,背板为一级9厘板，同木质实木线条收边,刷多乐士清漆,底漆三遍,面漆二遍.（面积＞1m2）含隔板，（不含五金件，玻璃，墙纸）按展开面积计算,含油漆（柜内刷清漆,着色漆另计.)柜内贴波音软皮按15元/㎡计算。</t>
  </si>
  <si>
    <t>酒柜处镂空</t>
  </si>
  <si>
    <t>人工费，含修补</t>
  </si>
  <si>
    <t>过道处拆墙</t>
  </si>
  <si>
    <t>人工费，含修补（24墙）</t>
  </si>
  <si>
    <t>红砖彻墙</t>
  </si>
  <si>
    <t>红砖砌墙，双面抹灰.（100mm厚）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</si>
  <si>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</si>
  <si>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</si>
  <si>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</si>
  <si>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</si>
  <si>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t>圣象复合木地板</t>
  </si>
  <si>
    <t>广东品牌美陶瓷砖（300*300）地面砖</t>
  </si>
  <si>
    <t>厨房地砖</t>
  </si>
  <si>
    <t>厨房墙砖</t>
  </si>
  <si>
    <t>卫生间地砖</t>
  </si>
  <si>
    <r>
      <t>广东品牌美陶瓷砖（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</si>
  <si>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卫生间墙砖</t>
  </si>
  <si>
    <t>成品免漆房门</t>
  </si>
  <si>
    <t>樘</t>
  </si>
  <si>
    <t>门锁，门碰，合页</t>
  </si>
  <si>
    <t>以实际价格为准</t>
  </si>
  <si>
    <t>卫生间铝镁合金门</t>
  </si>
  <si>
    <t>成品铝镁合金边框门</t>
  </si>
  <si>
    <t>套</t>
  </si>
  <si>
    <t>坐便器</t>
  </si>
  <si>
    <t>洗面盆台盆低柜</t>
  </si>
  <si>
    <t>混合龙头</t>
  </si>
  <si>
    <t>三角阀软管洗衣机龙头等</t>
  </si>
  <si>
    <t>五金件</t>
  </si>
  <si>
    <t>浴巾架/毛巾环/纸巾盒等(以实际价格为准)</t>
  </si>
  <si>
    <t>花洒</t>
  </si>
  <si>
    <t>灯具</t>
  </si>
  <si>
    <t>艺术吊灯</t>
  </si>
  <si>
    <t>合计</t>
  </si>
  <si>
    <t>以上仅供参考</t>
  </si>
  <si>
    <r>
      <t>40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）</t>
    </r>
  </si>
  <si>
    <t>休闲阳台地砖</t>
  </si>
  <si>
    <t>棋牌室地砖</t>
  </si>
  <si>
    <t>广东品牌美陶600*600玻化砖</t>
  </si>
  <si>
    <t>过道储物柜</t>
  </si>
  <si>
    <t>衣帽间拆墙</t>
  </si>
  <si>
    <t>人工费及修补</t>
  </si>
  <si>
    <t>石膏板平顶</t>
  </si>
  <si>
    <t>阳台地砖</t>
  </si>
  <si>
    <r>
      <t>广东品牌美陶瓷砖（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</t>
    </r>
  </si>
  <si>
    <t>客餐厅及过道地板</t>
  </si>
  <si>
    <t>卧室及书房地板</t>
  </si>
  <si>
    <t>实木复合门</t>
  </si>
  <si>
    <t>主卧推拉门</t>
  </si>
  <si>
    <t>铝合金推拉门</t>
  </si>
  <si>
    <t>m</t>
  </si>
  <si>
    <t>参考值</t>
  </si>
  <si>
    <t>吊顶石膏线条</t>
  </si>
  <si>
    <t>详见施工图(液体漆及墙纸业主自购)</t>
  </si>
  <si>
    <t>墙纸</t>
  </si>
  <si>
    <t>休闲区栏杆</t>
  </si>
  <si>
    <t>以效果图做参考</t>
  </si>
  <si>
    <t>哑口大理石</t>
  </si>
  <si>
    <t>广东品牌美陶金线米黄大理石</t>
  </si>
  <si>
    <t>液体壁纸</t>
  </si>
  <si>
    <t>液体水性漆</t>
  </si>
  <si>
    <t>主卧飘窗大理石</t>
  </si>
  <si>
    <t>阳台推拉门</t>
  </si>
  <si>
    <t>茶镜</t>
  </si>
  <si>
    <t>实木柜门</t>
  </si>
  <si>
    <t>实木柜门</t>
  </si>
  <si>
    <t>卫生间吊顶</t>
  </si>
  <si>
    <t>集成吊顶</t>
  </si>
  <si>
    <t>品牌“日丰”</t>
  </si>
  <si>
    <t>高级壁纸</t>
  </si>
  <si>
    <r>
      <t>高档洁具</t>
    </r>
    <r>
      <rPr>
        <sz val="10"/>
        <color indexed="8"/>
        <rFont val="Times New Roman"/>
        <family val="1"/>
      </rPr>
      <t xml:space="preserve"> </t>
    </r>
  </si>
  <si>
    <r>
      <t>高档洁具</t>
    </r>
    <r>
      <rPr>
        <sz val="10"/>
        <color indexed="8"/>
        <rFont val="Times New Roman"/>
        <family val="1"/>
      </rPr>
      <t xml:space="preserve"> </t>
    </r>
  </si>
  <si>
    <t>上新E1级大芯板衬底,3厘饰面板饰面,背板为一级9厘板，同木质实木线条收边,刷多乐士清漆,底漆三遍,面漆二遍.（面积＞1m2）含隔板，（不含五金件，玻璃，墙纸）按展开面积计算,含油漆（柜内刷清漆,着色漆另计.)柜内贴波音软皮按15元/㎡计算。</t>
  </si>
  <si>
    <t>过门石</t>
  </si>
  <si>
    <t>黑金沙大理石</t>
  </si>
  <si>
    <t>海螺牌32.5硅酸盐水泥、中砂水泥沙浆铺贴。
规格≥200mm*200mm。不含找平、拉毛、及墙面处理。
(主材、勾缝剂业主自购，贴砖厚度不超过30mm) （黄沙业主提供）</t>
  </si>
  <si>
    <t>业主：    电话：      邮箱：</t>
  </si>
  <si>
    <t>工程地址：文港丽雅阁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</si>
</sst>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Times New Roman"/>
      <family val="1"/>
    </font>
    <font>
      <b/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186" fontId="10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0" fillId="4" borderId="2" xfId="0" applyNumberFormat="1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86" fontId="9" fillId="3" borderId="2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187" fontId="9" fillId="4" borderId="1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187" fontId="10" fillId="4" borderId="3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justify" vertical="center"/>
    </xf>
    <xf numFmtId="0" fontId="21" fillId="2" borderId="2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187" fontId="9" fillId="4" borderId="7" xfId="0" applyNumberFormat="1" applyFont="1" applyFill="1" applyBorder="1" applyAlignment="1">
      <alignment horizontal="center" vertical="center"/>
    </xf>
    <xf numFmtId="187" fontId="9" fillId="4" borderId="1" xfId="0" applyNumberFormat="1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9" fontId="10" fillId="4" borderId="7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9" fontId="10" fillId="4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11" fillId="3" borderId="7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186" fontId="9" fillId="3" borderId="7" xfId="0" applyNumberFormat="1" applyFont="1" applyFill="1" applyBorder="1" applyAlignment="1">
      <alignment horizontal="center" vertical="center"/>
    </xf>
    <xf numFmtId="186" fontId="9" fillId="3" borderId="1" xfId="0" applyNumberFormat="1" applyFont="1" applyFill="1" applyBorder="1" applyAlignment="1">
      <alignment horizontal="center" vertical="center"/>
    </xf>
    <xf numFmtId="186" fontId="9" fillId="3" borderId="3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zoomScale="115" zoomScaleNormal="115" workbookViewId="0" topLeftCell="A79">
      <selection activeCell="A3" sqref="A3:I3"/>
    </sheetView>
  </sheetViews>
  <sheetFormatPr defaultColWidth="9.00390625" defaultRowHeight="14.25"/>
  <cols>
    <col min="1" max="1" width="4.7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0" width="9.00390625" style="5" customWidth="1"/>
    <col min="11" max="11" width="9.25390625" style="5" bestFit="1" customWidth="1"/>
    <col min="12" max="16384" width="9.00390625" style="5" customWidth="1"/>
  </cols>
  <sheetData>
    <row r="1" spans="1:9" ht="27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40"/>
    </row>
    <row r="2" spans="1:9" ht="18.75" customHeight="1">
      <c r="A2" s="141" t="s">
        <v>1</v>
      </c>
      <c r="B2" s="142"/>
      <c r="C2" s="143"/>
      <c r="D2" s="143"/>
      <c r="E2" s="143"/>
      <c r="F2" s="143"/>
      <c r="G2" s="143"/>
      <c r="H2" s="143"/>
      <c r="I2" s="143"/>
    </row>
    <row r="3" spans="1:9" s="6" customFormat="1" ht="22.5" customHeight="1">
      <c r="A3" s="144" t="s">
        <v>191</v>
      </c>
      <c r="B3" s="145"/>
      <c r="C3" s="145"/>
      <c r="D3" s="145"/>
      <c r="E3" s="145"/>
      <c r="F3" s="145"/>
      <c r="G3" s="145"/>
      <c r="H3" s="145"/>
      <c r="I3" s="146"/>
    </row>
    <row r="4" spans="1:9" s="6" customFormat="1" ht="22.5" customHeight="1">
      <c r="A4" s="147" t="s">
        <v>190</v>
      </c>
      <c r="B4" s="147"/>
      <c r="C4" s="147"/>
      <c r="D4" s="147"/>
      <c r="E4" s="147"/>
      <c r="F4" s="147"/>
      <c r="G4" s="147"/>
      <c r="H4" s="147"/>
      <c r="I4" s="147"/>
    </row>
    <row r="5" spans="1:9" s="7" customFormat="1" ht="19.5" customHeight="1">
      <c r="A5" s="155" t="s">
        <v>2</v>
      </c>
      <c r="B5" s="117" t="s">
        <v>3</v>
      </c>
      <c r="C5" s="117" t="s">
        <v>4</v>
      </c>
      <c r="D5" s="117" t="s">
        <v>5</v>
      </c>
      <c r="E5" s="151" t="s">
        <v>6</v>
      </c>
      <c r="F5" s="152"/>
      <c r="G5" s="151" t="s">
        <v>7</v>
      </c>
      <c r="H5" s="152"/>
      <c r="I5" s="117" t="s">
        <v>8</v>
      </c>
    </row>
    <row r="6" spans="1:9" ht="18.75" customHeight="1">
      <c r="A6" s="156"/>
      <c r="B6" s="118"/>
      <c r="C6" s="118"/>
      <c r="D6" s="118"/>
      <c r="E6" s="17" t="s">
        <v>9</v>
      </c>
      <c r="F6" s="17" t="s">
        <v>10</v>
      </c>
      <c r="G6" s="17" t="s">
        <v>9</v>
      </c>
      <c r="H6" s="17" t="s">
        <v>10</v>
      </c>
      <c r="I6" s="118"/>
    </row>
    <row r="7" spans="1:9" ht="18" customHeight="1">
      <c r="A7" s="153" t="s">
        <v>60</v>
      </c>
      <c r="B7" s="154"/>
      <c r="C7" s="75"/>
      <c r="D7" s="75"/>
      <c r="E7" s="74"/>
      <c r="F7" s="74"/>
      <c r="G7" s="75"/>
      <c r="H7" s="74"/>
      <c r="I7" s="76"/>
    </row>
    <row r="8" spans="1:9" s="9" customFormat="1" ht="26.25" customHeight="1">
      <c r="A8" s="20">
        <v>1</v>
      </c>
      <c r="B8" s="21" t="s">
        <v>11</v>
      </c>
      <c r="C8" s="22">
        <f>45.5*2.88</f>
        <v>131.04</v>
      </c>
      <c r="D8" s="22" t="s">
        <v>12</v>
      </c>
      <c r="E8" s="22">
        <v>3</v>
      </c>
      <c r="F8" s="23">
        <f aca="true" t="shared" si="0" ref="F8:F18">E8*C8</f>
        <v>393.12</v>
      </c>
      <c r="G8" s="22">
        <v>3</v>
      </c>
      <c r="H8" s="23">
        <f aca="true" t="shared" si="1" ref="H8:H18">G8*C8</f>
        <v>393.12</v>
      </c>
      <c r="I8" s="51" t="s">
        <v>13</v>
      </c>
    </row>
    <row r="9" spans="1:9" s="9" customFormat="1" ht="26.25" customHeight="1">
      <c r="A9" s="20">
        <v>2</v>
      </c>
      <c r="B9" s="21" t="s">
        <v>86</v>
      </c>
      <c r="C9" s="22">
        <v>52.3</v>
      </c>
      <c r="D9" s="22" t="s">
        <v>12</v>
      </c>
      <c r="E9" s="22">
        <v>3</v>
      </c>
      <c r="F9" s="23">
        <f>E9*C9</f>
        <v>156.89999999999998</v>
      </c>
      <c r="G9" s="22">
        <v>3</v>
      </c>
      <c r="H9" s="23">
        <f>G9*C9</f>
        <v>156.89999999999998</v>
      </c>
      <c r="I9" s="51" t="s">
        <v>13</v>
      </c>
    </row>
    <row r="10" spans="1:9" s="9" customFormat="1" ht="26.25" customHeight="1">
      <c r="A10" s="20">
        <v>3</v>
      </c>
      <c r="B10" s="21" t="s">
        <v>14</v>
      </c>
      <c r="C10" s="22">
        <v>52.3</v>
      </c>
      <c r="D10" s="22" t="s">
        <v>12</v>
      </c>
      <c r="E10" s="22">
        <v>9</v>
      </c>
      <c r="F10" s="23">
        <f t="shared" si="0"/>
        <v>470.7</v>
      </c>
      <c r="G10" s="22">
        <v>12</v>
      </c>
      <c r="H10" s="23">
        <f t="shared" si="1"/>
        <v>627.5999999999999</v>
      </c>
      <c r="I10" s="51" t="s">
        <v>15</v>
      </c>
    </row>
    <row r="11" spans="1:9" s="8" customFormat="1" ht="24.75" customHeight="1">
      <c r="A11" s="20">
        <v>4</v>
      </c>
      <c r="B11" s="21" t="s">
        <v>16</v>
      </c>
      <c r="C11" s="22">
        <f>C8</f>
        <v>131.04</v>
      </c>
      <c r="D11" s="22" t="s">
        <v>12</v>
      </c>
      <c r="E11" s="22">
        <v>9</v>
      </c>
      <c r="F11" s="23">
        <f t="shared" si="0"/>
        <v>1179.36</v>
      </c>
      <c r="G11" s="22">
        <v>12</v>
      </c>
      <c r="H11" s="23">
        <f t="shared" si="1"/>
        <v>1572.48</v>
      </c>
      <c r="I11" s="51" t="s">
        <v>15</v>
      </c>
    </row>
    <row r="12" spans="1:15" s="8" customFormat="1" ht="29.25" customHeight="1">
      <c r="A12" s="20">
        <v>5</v>
      </c>
      <c r="B12" s="21" t="s">
        <v>72</v>
      </c>
      <c r="C12" s="22">
        <v>45</v>
      </c>
      <c r="D12" s="22" t="s">
        <v>12</v>
      </c>
      <c r="E12" s="22">
        <v>15</v>
      </c>
      <c r="F12" s="23">
        <f t="shared" si="0"/>
        <v>675</v>
      </c>
      <c r="G12" s="22">
        <v>15</v>
      </c>
      <c r="H12" s="23">
        <f t="shared" si="1"/>
        <v>675</v>
      </c>
      <c r="I12" s="51" t="s">
        <v>73</v>
      </c>
      <c r="K12" s="82"/>
      <c r="L12" s="82"/>
      <c r="M12" s="82"/>
      <c r="N12" s="82"/>
      <c r="O12" s="82"/>
    </row>
    <row r="13" spans="1:15" s="8" customFormat="1" ht="29.25" customHeight="1">
      <c r="A13" s="20">
        <v>6</v>
      </c>
      <c r="B13" s="21" t="s">
        <v>85</v>
      </c>
      <c r="C13" s="22">
        <v>52.3</v>
      </c>
      <c r="D13" s="22" t="s">
        <v>12</v>
      </c>
      <c r="E13" s="22">
        <v>5</v>
      </c>
      <c r="F13" s="23">
        <f>E13*C13</f>
        <v>261.5</v>
      </c>
      <c r="G13" s="22">
        <v>15</v>
      </c>
      <c r="H13" s="23">
        <f>G13*C13</f>
        <v>784.5</v>
      </c>
      <c r="I13" s="51" t="s">
        <v>96</v>
      </c>
      <c r="K13" s="82"/>
      <c r="L13" s="82"/>
      <c r="M13" s="82"/>
      <c r="N13" s="82"/>
      <c r="O13" s="82"/>
    </row>
    <row r="14" spans="1:12" s="8" customFormat="1" ht="42" customHeight="1">
      <c r="A14" s="28">
        <v>7</v>
      </c>
      <c r="B14" s="27" t="s">
        <v>94</v>
      </c>
      <c r="C14" s="28">
        <v>52.3</v>
      </c>
      <c r="D14" s="28" t="s">
        <v>12</v>
      </c>
      <c r="E14" s="28">
        <v>45</v>
      </c>
      <c r="F14" s="94">
        <f t="shared" si="0"/>
        <v>2353.5</v>
      </c>
      <c r="G14" s="28">
        <v>50</v>
      </c>
      <c r="H14" s="94">
        <f t="shared" si="1"/>
        <v>2615</v>
      </c>
      <c r="I14" s="95" t="s">
        <v>83</v>
      </c>
      <c r="L14" s="9"/>
    </row>
    <row r="15" spans="1:30" s="14" customFormat="1" ht="18" customHeight="1">
      <c r="A15" s="20">
        <v>8</v>
      </c>
      <c r="B15" s="21" t="s">
        <v>76</v>
      </c>
      <c r="C15" s="22">
        <v>1</v>
      </c>
      <c r="D15" s="22" t="s">
        <v>77</v>
      </c>
      <c r="E15" s="22">
        <v>1200</v>
      </c>
      <c r="F15" s="23">
        <f t="shared" si="0"/>
        <v>1200</v>
      </c>
      <c r="G15" s="22">
        <v>900</v>
      </c>
      <c r="H15" s="23">
        <f t="shared" si="1"/>
        <v>900</v>
      </c>
      <c r="I15" s="26" t="s">
        <v>167</v>
      </c>
      <c r="J15" s="5"/>
      <c r="K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14" customFormat="1" ht="18" customHeight="1">
      <c r="A16" s="20">
        <v>9</v>
      </c>
      <c r="B16" s="21" t="s">
        <v>79</v>
      </c>
      <c r="C16" s="22">
        <v>1</v>
      </c>
      <c r="D16" s="22" t="s">
        <v>77</v>
      </c>
      <c r="E16" s="22">
        <v>700</v>
      </c>
      <c r="F16" s="23">
        <f t="shared" si="0"/>
        <v>700</v>
      </c>
      <c r="G16" s="22">
        <v>800</v>
      </c>
      <c r="H16" s="23">
        <f t="shared" si="1"/>
        <v>800</v>
      </c>
      <c r="I16" s="26" t="s">
        <v>110</v>
      </c>
      <c r="J16" s="5"/>
      <c r="K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14" customFormat="1" ht="18" customHeight="1">
      <c r="A17" s="20">
        <v>10</v>
      </c>
      <c r="B17" s="21" t="s">
        <v>80</v>
      </c>
      <c r="C17" s="22">
        <v>1</v>
      </c>
      <c r="D17" s="22" t="s">
        <v>77</v>
      </c>
      <c r="E17" s="22">
        <v>1000</v>
      </c>
      <c r="F17" s="23">
        <f t="shared" si="0"/>
        <v>1000</v>
      </c>
      <c r="G17" s="22">
        <v>500</v>
      </c>
      <c r="H17" s="23">
        <f t="shared" si="1"/>
        <v>500</v>
      </c>
      <c r="I17" s="26" t="s">
        <v>81</v>
      </c>
      <c r="J17" s="5"/>
      <c r="K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14" customFormat="1" ht="18" customHeight="1">
      <c r="A18" s="20">
        <v>11</v>
      </c>
      <c r="B18" s="21" t="s">
        <v>84</v>
      </c>
      <c r="C18" s="22">
        <v>1</v>
      </c>
      <c r="D18" s="22" t="s">
        <v>77</v>
      </c>
      <c r="E18" s="22">
        <v>260</v>
      </c>
      <c r="F18" s="23">
        <f t="shared" si="0"/>
        <v>260</v>
      </c>
      <c r="G18" s="22">
        <v>140</v>
      </c>
      <c r="H18" s="23">
        <f t="shared" si="1"/>
        <v>140</v>
      </c>
      <c r="I18" s="26" t="s">
        <v>82</v>
      </c>
      <c r="J18" s="5"/>
      <c r="K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11" s="9" customFormat="1" ht="45.75" customHeight="1">
      <c r="A19" s="20">
        <v>12</v>
      </c>
      <c r="B19" s="21" t="s">
        <v>111</v>
      </c>
      <c r="C19" s="20">
        <v>7.1</v>
      </c>
      <c r="D19" s="22" t="s">
        <v>12</v>
      </c>
      <c r="E19" s="22">
        <v>6</v>
      </c>
      <c r="F19" s="23">
        <f>E19*C19</f>
        <v>42.599999999999994</v>
      </c>
      <c r="G19" s="22">
        <v>25</v>
      </c>
      <c r="H19" s="23">
        <f>G19*C19</f>
        <v>177.5</v>
      </c>
      <c r="I19" s="24" t="s">
        <v>189</v>
      </c>
      <c r="K19" s="5"/>
    </row>
    <row r="20" spans="1:13" s="58" customFormat="1" ht="60" customHeight="1">
      <c r="A20" s="83">
        <v>13</v>
      </c>
      <c r="B20" s="89" t="s">
        <v>89</v>
      </c>
      <c r="C20" s="83">
        <v>1</v>
      </c>
      <c r="D20" s="28" t="s">
        <v>90</v>
      </c>
      <c r="E20" s="90">
        <v>600</v>
      </c>
      <c r="F20" s="83">
        <f>C20*E20</f>
        <v>600</v>
      </c>
      <c r="G20" s="91">
        <v>600</v>
      </c>
      <c r="H20" s="83">
        <f>C20*G20</f>
        <v>600</v>
      </c>
      <c r="I20" s="92" t="s">
        <v>88</v>
      </c>
      <c r="J20" s="93"/>
      <c r="K20" s="5"/>
      <c r="L20" s="5"/>
      <c r="M20" s="5"/>
    </row>
    <row r="21" spans="1:13" s="58" customFormat="1" ht="63" customHeight="1">
      <c r="A21" s="83">
        <v>14</v>
      </c>
      <c r="B21" s="89" t="s">
        <v>112</v>
      </c>
      <c r="C21" s="83">
        <f>2.4*2.6*3.5</f>
        <v>21.84</v>
      </c>
      <c r="D21" s="22" t="s">
        <v>12</v>
      </c>
      <c r="E21" s="90">
        <v>90</v>
      </c>
      <c r="F21" s="83">
        <f>C21*E21</f>
        <v>1965.6</v>
      </c>
      <c r="G21" s="91">
        <v>80</v>
      </c>
      <c r="H21" s="83">
        <f>C21*G21</f>
        <v>1747.2</v>
      </c>
      <c r="I21" s="92" t="s">
        <v>186</v>
      </c>
      <c r="J21" s="93"/>
      <c r="K21" s="5"/>
      <c r="L21" s="5"/>
      <c r="M21" s="5"/>
    </row>
    <row r="22" spans="1:256" s="14" customFormat="1" ht="63" customHeight="1">
      <c r="A22" s="20">
        <v>15</v>
      </c>
      <c r="B22" s="96" t="s">
        <v>153</v>
      </c>
      <c r="C22" s="97">
        <f>2.5*2.6*3.5</f>
        <v>22.75</v>
      </c>
      <c r="D22" s="97" t="s">
        <v>12</v>
      </c>
      <c r="E22" s="98">
        <v>75</v>
      </c>
      <c r="F22" s="23">
        <f>C22*E22</f>
        <v>1706.25</v>
      </c>
      <c r="G22" s="98">
        <v>90</v>
      </c>
      <c r="H22" s="23">
        <f>C22*G22</f>
        <v>2047.5</v>
      </c>
      <c r="I22" s="92" t="s">
        <v>113</v>
      </c>
      <c r="J22" s="13"/>
      <c r="K22" s="13"/>
      <c r="L22" s="13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13" s="58" customFormat="1" ht="30" customHeight="1">
      <c r="A23" s="83">
        <v>16</v>
      </c>
      <c r="B23" s="89" t="s">
        <v>114</v>
      </c>
      <c r="C23" s="83">
        <v>1</v>
      </c>
      <c r="D23" s="22" t="s">
        <v>77</v>
      </c>
      <c r="E23" s="90">
        <v>40</v>
      </c>
      <c r="F23" s="83">
        <f>C23*E23</f>
        <v>40</v>
      </c>
      <c r="G23" s="91">
        <v>380</v>
      </c>
      <c r="H23" s="83">
        <f>C23*G23</f>
        <v>380</v>
      </c>
      <c r="I23" s="92" t="s">
        <v>115</v>
      </c>
      <c r="J23" s="93"/>
      <c r="K23" s="5"/>
      <c r="L23" s="5"/>
      <c r="M23" s="5"/>
    </row>
    <row r="24" spans="1:12" ht="18" customHeight="1">
      <c r="A24" s="136" t="s">
        <v>91</v>
      </c>
      <c r="B24" s="137"/>
      <c r="C24" s="18"/>
      <c r="D24" s="18"/>
      <c r="E24" s="16"/>
      <c r="F24" s="16"/>
      <c r="G24" s="18"/>
      <c r="H24" s="16"/>
      <c r="I24" s="19"/>
      <c r="L24" s="14"/>
    </row>
    <row r="25" spans="1:9" s="9" customFormat="1" ht="27.75" customHeight="1">
      <c r="A25" s="20">
        <v>1</v>
      </c>
      <c r="B25" s="21" t="s">
        <v>11</v>
      </c>
      <c r="C25" s="22">
        <f>21.4*2.88</f>
        <v>61.63199999999999</v>
      </c>
      <c r="D25" s="22" t="s">
        <v>12</v>
      </c>
      <c r="E25" s="22">
        <v>3</v>
      </c>
      <c r="F25" s="23">
        <f aca="true" t="shared" si="2" ref="F25:F31">E25*C25</f>
        <v>184.89599999999996</v>
      </c>
      <c r="G25" s="22">
        <v>3</v>
      </c>
      <c r="H25" s="23">
        <f aca="true" t="shared" si="3" ref="H25:H31">G25*C25</f>
        <v>184.89599999999996</v>
      </c>
      <c r="I25" s="51" t="s">
        <v>13</v>
      </c>
    </row>
    <row r="26" spans="1:9" s="9" customFormat="1" ht="27.75" customHeight="1">
      <c r="A26" s="20">
        <v>2</v>
      </c>
      <c r="B26" s="21" t="s">
        <v>92</v>
      </c>
      <c r="C26" s="22">
        <v>17.6</v>
      </c>
      <c r="D26" s="22" t="s">
        <v>12</v>
      </c>
      <c r="E26" s="22">
        <v>3</v>
      </c>
      <c r="F26" s="23">
        <f t="shared" si="2"/>
        <v>52.800000000000004</v>
      </c>
      <c r="G26" s="22">
        <v>3</v>
      </c>
      <c r="H26" s="23">
        <f t="shared" si="3"/>
        <v>52.800000000000004</v>
      </c>
      <c r="I26" s="51" t="s">
        <v>13</v>
      </c>
    </row>
    <row r="27" spans="1:9" s="9" customFormat="1" ht="27.75" customHeight="1">
      <c r="A27" s="20">
        <v>3</v>
      </c>
      <c r="B27" s="21" t="s">
        <v>14</v>
      </c>
      <c r="C27" s="22">
        <f>C26</f>
        <v>17.6</v>
      </c>
      <c r="D27" s="22" t="s">
        <v>12</v>
      </c>
      <c r="E27" s="22">
        <v>9</v>
      </c>
      <c r="F27" s="23">
        <f t="shared" si="2"/>
        <v>158.4</v>
      </c>
      <c r="G27" s="22">
        <v>12</v>
      </c>
      <c r="H27" s="23">
        <f t="shared" si="3"/>
        <v>211.20000000000002</v>
      </c>
      <c r="I27" s="51" t="s">
        <v>15</v>
      </c>
    </row>
    <row r="28" spans="1:9" s="8" customFormat="1" ht="26.25" customHeight="1">
      <c r="A28" s="20">
        <v>4</v>
      </c>
      <c r="B28" s="21" t="s">
        <v>16</v>
      </c>
      <c r="C28" s="22">
        <f>C25</f>
        <v>61.63199999999999</v>
      </c>
      <c r="D28" s="22" t="s">
        <v>12</v>
      </c>
      <c r="E28" s="22">
        <v>9</v>
      </c>
      <c r="F28" s="23">
        <f t="shared" si="2"/>
        <v>554.6879999999999</v>
      </c>
      <c r="G28" s="22">
        <v>12</v>
      </c>
      <c r="H28" s="23">
        <f t="shared" si="3"/>
        <v>739.5839999999998</v>
      </c>
      <c r="I28" s="51" t="s">
        <v>15</v>
      </c>
    </row>
    <row r="29" spans="1:15" s="8" customFormat="1" ht="29.25" customHeight="1">
      <c r="A29" s="20">
        <v>5</v>
      </c>
      <c r="B29" s="21" t="s">
        <v>72</v>
      </c>
      <c r="C29" s="22">
        <f>C26</f>
        <v>17.6</v>
      </c>
      <c r="D29" s="22" t="s">
        <v>12</v>
      </c>
      <c r="E29" s="22">
        <v>15</v>
      </c>
      <c r="F29" s="23">
        <f t="shared" si="2"/>
        <v>264</v>
      </c>
      <c r="G29" s="22">
        <v>15</v>
      </c>
      <c r="H29" s="23">
        <f t="shared" si="3"/>
        <v>264</v>
      </c>
      <c r="I29" s="51" t="s">
        <v>73</v>
      </c>
      <c r="K29" s="82"/>
      <c r="L29" s="82"/>
      <c r="M29" s="82"/>
      <c r="N29" s="82"/>
      <c r="O29" s="82"/>
    </row>
    <row r="30" spans="1:15" s="8" customFormat="1" ht="29.25" customHeight="1">
      <c r="A30" s="20">
        <v>6</v>
      </c>
      <c r="B30" s="21" t="s">
        <v>95</v>
      </c>
      <c r="C30" s="22">
        <f>C27</f>
        <v>17.6</v>
      </c>
      <c r="D30" s="22" t="s">
        <v>12</v>
      </c>
      <c r="E30" s="22">
        <v>5</v>
      </c>
      <c r="F30" s="23">
        <f t="shared" si="2"/>
        <v>88</v>
      </c>
      <c r="G30" s="22">
        <v>15</v>
      </c>
      <c r="H30" s="23">
        <f t="shared" si="3"/>
        <v>264</v>
      </c>
      <c r="I30" s="51" t="s">
        <v>96</v>
      </c>
      <c r="K30" s="82"/>
      <c r="L30" s="82"/>
      <c r="M30" s="82"/>
      <c r="N30" s="82"/>
      <c r="O30" s="82"/>
    </row>
    <row r="31" spans="1:30" s="14" customFormat="1" ht="18" customHeight="1">
      <c r="A31" s="20">
        <v>7</v>
      </c>
      <c r="B31" s="21" t="s">
        <v>93</v>
      </c>
      <c r="C31" s="22">
        <v>1</v>
      </c>
      <c r="D31" s="22" t="s">
        <v>77</v>
      </c>
      <c r="E31" s="22">
        <v>800</v>
      </c>
      <c r="F31" s="23">
        <f t="shared" si="2"/>
        <v>800</v>
      </c>
      <c r="G31" s="22">
        <v>600</v>
      </c>
      <c r="H31" s="23">
        <f t="shared" si="3"/>
        <v>600</v>
      </c>
      <c r="I31" s="26" t="s">
        <v>78</v>
      </c>
      <c r="J31" s="5"/>
      <c r="K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13" s="58" customFormat="1" ht="54.75" customHeight="1">
      <c r="A32" s="83">
        <v>8</v>
      </c>
      <c r="B32" s="89" t="s">
        <v>87</v>
      </c>
      <c r="C32" s="83">
        <f>2.3*1.8*3.5</f>
        <v>14.489999999999998</v>
      </c>
      <c r="D32" s="28" t="s">
        <v>12</v>
      </c>
      <c r="E32" s="90">
        <v>75</v>
      </c>
      <c r="F32" s="83">
        <f>C32*E32</f>
        <v>1086.7499999999998</v>
      </c>
      <c r="G32" s="91">
        <v>73</v>
      </c>
      <c r="H32" s="83">
        <f>C32*G32</f>
        <v>1057.77</v>
      </c>
      <c r="I32" s="92" t="s">
        <v>88</v>
      </c>
      <c r="J32" s="93"/>
      <c r="K32" s="5"/>
      <c r="L32" s="5"/>
      <c r="M32" s="5"/>
    </row>
    <row r="33" spans="1:13" s="58" customFormat="1" ht="54.75" customHeight="1">
      <c r="A33" s="83">
        <v>9</v>
      </c>
      <c r="B33" s="89" t="s">
        <v>107</v>
      </c>
      <c r="C33" s="83">
        <f>2.3*0.6*3.5</f>
        <v>4.83</v>
      </c>
      <c r="D33" s="28" t="s">
        <v>12</v>
      </c>
      <c r="E33" s="90">
        <v>75</v>
      </c>
      <c r="F33" s="83">
        <f>C33*E33</f>
        <v>362.25</v>
      </c>
      <c r="G33" s="91">
        <v>73</v>
      </c>
      <c r="H33" s="83">
        <f>C33*G33</f>
        <v>352.59000000000003</v>
      </c>
      <c r="I33" s="92" t="s">
        <v>88</v>
      </c>
      <c r="J33" s="93"/>
      <c r="K33" s="5"/>
      <c r="L33" s="5"/>
      <c r="M33" s="5"/>
    </row>
    <row r="34" spans="1:12" s="8" customFormat="1" ht="42" customHeight="1">
      <c r="A34" s="28">
        <v>10</v>
      </c>
      <c r="B34" s="27" t="s">
        <v>94</v>
      </c>
      <c r="C34" s="28">
        <v>17.6</v>
      </c>
      <c r="D34" s="28" t="s">
        <v>12</v>
      </c>
      <c r="E34" s="28">
        <v>45</v>
      </c>
      <c r="F34" s="94">
        <f>E34*C34</f>
        <v>792.0000000000001</v>
      </c>
      <c r="G34" s="28">
        <v>50</v>
      </c>
      <c r="H34" s="94">
        <f>G34*C34</f>
        <v>880.0000000000001</v>
      </c>
      <c r="I34" s="95" t="s">
        <v>83</v>
      </c>
      <c r="L34" s="9"/>
    </row>
    <row r="35" spans="1:12" s="8" customFormat="1" ht="23.25" customHeight="1">
      <c r="A35" s="28">
        <v>11</v>
      </c>
      <c r="B35" s="27" t="s">
        <v>154</v>
      </c>
      <c r="C35" s="28">
        <f>1.6*2.88</f>
        <v>4.608</v>
      </c>
      <c r="D35" s="28" t="s">
        <v>12</v>
      </c>
      <c r="E35" s="28">
        <v>40</v>
      </c>
      <c r="F35" s="94">
        <f>E35*C35</f>
        <v>184.32</v>
      </c>
      <c r="G35" s="28">
        <v>80</v>
      </c>
      <c r="H35" s="94">
        <f>G35*C35</f>
        <v>368.64</v>
      </c>
      <c r="I35" s="95" t="s">
        <v>155</v>
      </c>
      <c r="L35" s="9"/>
    </row>
    <row r="36" spans="1:9" ht="18" customHeight="1">
      <c r="A36" s="136" t="s">
        <v>97</v>
      </c>
      <c r="B36" s="137"/>
      <c r="C36" s="18"/>
      <c r="D36" s="18"/>
      <c r="E36" s="16"/>
      <c r="F36" s="16"/>
      <c r="G36" s="18"/>
      <c r="H36" s="16"/>
      <c r="I36" s="19"/>
    </row>
    <row r="37" spans="1:9" s="9" customFormat="1" ht="27.75" customHeight="1">
      <c r="A37" s="20">
        <v>1</v>
      </c>
      <c r="B37" s="21" t="s">
        <v>11</v>
      </c>
      <c r="C37" s="22">
        <f>14.5*2.88</f>
        <v>41.76</v>
      </c>
      <c r="D37" s="22" t="s">
        <v>12</v>
      </c>
      <c r="E37" s="22">
        <v>3</v>
      </c>
      <c r="F37" s="23">
        <f aca="true" t="shared" si="4" ref="F37:F42">E37*C37</f>
        <v>125.28</v>
      </c>
      <c r="G37" s="22">
        <v>3</v>
      </c>
      <c r="H37" s="23">
        <f aca="true" t="shared" si="5" ref="H37:H42">G37*C37</f>
        <v>125.28</v>
      </c>
      <c r="I37" s="51" t="s">
        <v>13</v>
      </c>
    </row>
    <row r="38" spans="1:9" s="9" customFormat="1" ht="27.75" customHeight="1">
      <c r="A38" s="20">
        <v>2</v>
      </c>
      <c r="B38" s="21" t="s">
        <v>92</v>
      </c>
      <c r="C38" s="22">
        <v>13</v>
      </c>
      <c r="D38" s="22" t="s">
        <v>12</v>
      </c>
      <c r="E38" s="22">
        <v>3</v>
      </c>
      <c r="F38" s="23">
        <f t="shared" si="4"/>
        <v>39</v>
      </c>
      <c r="G38" s="22">
        <v>3</v>
      </c>
      <c r="H38" s="23">
        <f t="shared" si="5"/>
        <v>39</v>
      </c>
      <c r="I38" s="51" t="s">
        <v>13</v>
      </c>
    </row>
    <row r="39" spans="1:9" s="9" customFormat="1" ht="27.75" customHeight="1">
      <c r="A39" s="20">
        <v>3</v>
      </c>
      <c r="B39" s="21" t="s">
        <v>14</v>
      </c>
      <c r="C39" s="22">
        <f>C38</f>
        <v>13</v>
      </c>
      <c r="D39" s="22" t="s">
        <v>12</v>
      </c>
      <c r="E39" s="22">
        <v>9</v>
      </c>
      <c r="F39" s="23">
        <f t="shared" si="4"/>
        <v>117</v>
      </c>
      <c r="G39" s="22">
        <v>12</v>
      </c>
      <c r="H39" s="23">
        <f t="shared" si="5"/>
        <v>156</v>
      </c>
      <c r="I39" s="51" t="s">
        <v>15</v>
      </c>
    </row>
    <row r="40" spans="1:9" s="8" customFormat="1" ht="26.25" customHeight="1">
      <c r="A40" s="20">
        <v>4</v>
      </c>
      <c r="B40" s="21" t="s">
        <v>16</v>
      </c>
      <c r="C40" s="22">
        <f>C37</f>
        <v>41.76</v>
      </c>
      <c r="D40" s="22" t="s">
        <v>12</v>
      </c>
      <c r="E40" s="22">
        <v>9</v>
      </c>
      <c r="F40" s="23">
        <f t="shared" si="4"/>
        <v>375.84</v>
      </c>
      <c r="G40" s="22">
        <v>12</v>
      </c>
      <c r="H40" s="23">
        <f t="shared" si="5"/>
        <v>501.12</v>
      </c>
      <c r="I40" s="51" t="s">
        <v>15</v>
      </c>
    </row>
    <row r="41" spans="1:15" s="8" customFormat="1" ht="29.25" customHeight="1">
      <c r="A41" s="20">
        <v>5</v>
      </c>
      <c r="B41" s="21" t="s">
        <v>72</v>
      </c>
      <c r="C41" s="22">
        <f>C38</f>
        <v>13</v>
      </c>
      <c r="D41" s="22" t="s">
        <v>12</v>
      </c>
      <c r="E41" s="22">
        <v>15</v>
      </c>
      <c r="F41" s="23">
        <f t="shared" si="4"/>
        <v>195</v>
      </c>
      <c r="G41" s="22">
        <v>15</v>
      </c>
      <c r="H41" s="23">
        <f t="shared" si="5"/>
        <v>195</v>
      </c>
      <c r="I41" s="51" t="s">
        <v>73</v>
      </c>
      <c r="K41" s="82"/>
      <c r="L41" s="82"/>
      <c r="M41" s="82"/>
      <c r="N41" s="82"/>
      <c r="O41" s="82"/>
    </row>
    <row r="42" spans="1:15" s="8" customFormat="1" ht="29.25" customHeight="1">
      <c r="A42" s="20">
        <v>6</v>
      </c>
      <c r="B42" s="21" t="s">
        <v>95</v>
      </c>
      <c r="C42" s="22">
        <f>C39</f>
        <v>13</v>
      </c>
      <c r="D42" s="22" t="s">
        <v>12</v>
      </c>
      <c r="E42" s="22">
        <v>5</v>
      </c>
      <c r="F42" s="23">
        <f t="shared" si="4"/>
        <v>65</v>
      </c>
      <c r="G42" s="22">
        <v>15</v>
      </c>
      <c r="H42" s="23">
        <f t="shared" si="5"/>
        <v>195</v>
      </c>
      <c r="I42" s="51" t="s">
        <v>96</v>
      </c>
      <c r="K42" s="82"/>
      <c r="L42" s="82"/>
      <c r="M42" s="82"/>
      <c r="N42" s="82"/>
      <c r="O42" s="82"/>
    </row>
    <row r="43" spans="1:9" ht="18" customHeight="1">
      <c r="A43" s="136" t="s">
        <v>98</v>
      </c>
      <c r="B43" s="137"/>
      <c r="C43" s="18"/>
      <c r="D43" s="18"/>
      <c r="E43" s="16"/>
      <c r="F43" s="16"/>
      <c r="G43" s="18"/>
      <c r="H43" s="16"/>
      <c r="I43" s="19"/>
    </row>
    <row r="44" spans="1:9" s="9" customFormat="1" ht="27.75" customHeight="1">
      <c r="A44" s="20">
        <v>1</v>
      </c>
      <c r="B44" s="21" t="s">
        <v>11</v>
      </c>
      <c r="C44" s="22">
        <f>14.5*2.88</f>
        <v>41.76</v>
      </c>
      <c r="D44" s="22" t="s">
        <v>12</v>
      </c>
      <c r="E44" s="22">
        <v>3</v>
      </c>
      <c r="F44" s="23">
        <f aca="true" t="shared" si="6" ref="F44:F49">E44*C44</f>
        <v>125.28</v>
      </c>
      <c r="G44" s="22">
        <v>3</v>
      </c>
      <c r="H44" s="23">
        <f aca="true" t="shared" si="7" ref="H44:H49">G44*C44</f>
        <v>125.28</v>
      </c>
      <c r="I44" s="51" t="s">
        <v>13</v>
      </c>
    </row>
    <row r="45" spans="1:9" s="9" customFormat="1" ht="27.75" customHeight="1">
      <c r="A45" s="20">
        <v>2</v>
      </c>
      <c r="B45" s="21" t="s">
        <v>92</v>
      </c>
      <c r="C45" s="22">
        <v>9.4</v>
      </c>
      <c r="D45" s="22" t="s">
        <v>12</v>
      </c>
      <c r="E45" s="22">
        <v>3</v>
      </c>
      <c r="F45" s="23">
        <f t="shared" si="6"/>
        <v>28.200000000000003</v>
      </c>
      <c r="G45" s="22">
        <v>3</v>
      </c>
      <c r="H45" s="23">
        <f t="shared" si="7"/>
        <v>28.200000000000003</v>
      </c>
      <c r="I45" s="51" t="s">
        <v>13</v>
      </c>
    </row>
    <row r="46" spans="1:9" s="9" customFormat="1" ht="27.75" customHeight="1">
      <c r="A46" s="20">
        <v>3</v>
      </c>
      <c r="B46" s="21" t="s">
        <v>14</v>
      </c>
      <c r="C46" s="22">
        <v>9.4</v>
      </c>
      <c r="D46" s="22" t="s">
        <v>12</v>
      </c>
      <c r="E46" s="22">
        <v>9</v>
      </c>
      <c r="F46" s="23">
        <f t="shared" si="6"/>
        <v>84.60000000000001</v>
      </c>
      <c r="G46" s="22">
        <v>12</v>
      </c>
      <c r="H46" s="23">
        <f t="shared" si="7"/>
        <v>112.80000000000001</v>
      </c>
      <c r="I46" s="51" t="s">
        <v>15</v>
      </c>
    </row>
    <row r="47" spans="1:9" s="8" customFormat="1" ht="26.25" customHeight="1">
      <c r="A47" s="20">
        <v>4</v>
      </c>
      <c r="B47" s="21" t="s">
        <v>16</v>
      </c>
      <c r="C47" s="22">
        <f>C44</f>
        <v>41.76</v>
      </c>
      <c r="D47" s="22" t="s">
        <v>12</v>
      </c>
      <c r="E47" s="22">
        <v>9</v>
      </c>
      <c r="F47" s="23">
        <f t="shared" si="6"/>
        <v>375.84</v>
      </c>
      <c r="G47" s="22">
        <v>12</v>
      </c>
      <c r="H47" s="23">
        <f t="shared" si="7"/>
        <v>501.12</v>
      </c>
      <c r="I47" s="51" t="s">
        <v>15</v>
      </c>
    </row>
    <row r="48" spans="1:15" s="8" customFormat="1" ht="29.25" customHeight="1">
      <c r="A48" s="20">
        <v>5</v>
      </c>
      <c r="B48" s="21" t="s">
        <v>72</v>
      </c>
      <c r="C48" s="22">
        <f>C45</f>
        <v>9.4</v>
      </c>
      <c r="D48" s="22" t="s">
        <v>12</v>
      </c>
      <c r="E48" s="22">
        <v>15</v>
      </c>
      <c r="F48" s="23">
        <f t="shared" si="6"/>
        <v>141</v>
      </c>
      <c r="G48" s="22">
        <v>15</v>
      </c>
      <c r="H48" s="23">
        <f t="shared" si="7"/>
        <v>141</v>
      </c>
      <c r="I48" s="51" t="s">
        <v>73</v>
      </c>
      <c r="K48" s="82"/>
      <c r="L48" s="82"/>
      <c r="M48" s="82"/>
      <c r="N48" s="82"/>
      <c r="O48" s="82"/>
    </row>
    <row r="49" spans="1:15" s="8" customFormat="1" ht="29.25" customHeight="1">
      <c r="A49" s="20">
        <v>6</v>
      </c>
      <c r="B49" s="21" t="s">
        <v>95</v>
      </c>
      <c r="C49" s="22">
        <f>C46</f>
        <v>9.4</v>
      </c>
      <c r="D49" s="22" t="s">
        <v>12</v>
      </c>
      <c r="E49" s="22">
        <v>5</v>
      </c>
      <c r="F49" s="23">
        <f t="shared" si="6"/>
        <v>47</v>
      </c>
      <c r="G49" s="22">
        <v>15</v>
      </c>
      <c r="H49" s="23">
        <f t="shared" si="7"/>
        <v>141</v>
      </c>
      <c r="I49" s="51" t="s">
        <v>96</v>
      </c>
      <c r="K49" s="82"/>
      <c r="L49" s="82"/>
      <c r="M49" s="82"/>
      <c r="N49" s="82"/>
      <c r="O49" s="82"/>
    </row>
    <row r="50" spans="1:256" s="14" customFormat="1" ht="38.25" customHeight="1">
      <c r="A50" s="20">
        <v>7</v>
      </c>
      <c r="B50" s="96" t="s">
        <v>118</v>
      </c>
      <c r="C50" s="97">
        <v>8.64</v>
      </c>
      <c r="D50" s="97" t="s">
        <v>12</v>
      </c>
      <c r="E50" s="98">
        <v>55</v>
      </c>
      <c r="F50" s="23">
        <f>C50*E50</f>
        <v>475.20000000000005</v>
      </c>
      <c r="G50" s="98">
        <v>40</v>
      </c>
      <c r="H50" s="23">
        <f>C50*G50</f>
        <v>345.6</v>
      </c>
      <c r="I50" s="51" t="s">
        <v>119</v>
      </c>
      <c r="J50" s="13"/>
      <c r="K50" s="13"/>
      <c r="L50" s="1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9" ht="18" customHeight="1">
      <c r="A51" s="136" t="s">
        <v>99</v>
      </c>
      <c r="B51" s="137"/>
      <c r="C51" s="18"/>
      <c r="D51" s="18"/>
      <c r="E51" s="16"/>
      <c r="F51" s="16"/>
      <c r="G51" s="18"/>
      <c r="H51" s="16"/>
      <c r="I51" s="19"/>
    </row>
    <row r="52" spans="1:9" s="9" customFormat="1" ht="27.75" customHeight="1">
      <c r="A52" s="20">
        <v>1</v>
      </c>
      <c r="B52" s="21" t="s">
        <v>11</v>
      </c>
      <c r="C52" s="22">
        <f>10.4*2.88</f>
        <v>29.951999999999998</v>
      </c>
      <c r="D52" s="22" t="s">
        <v>12</v>
      </c>
      <c r="E52" s="22">
        <v>3</v>
      </c>
      <c r="F52" s="23">
        <f aca="true" t="shared" si="8" ref="F52:F59">E52*C52</f>
        <v>89.856</v>
      </c>
      <c r="G52" s="22">
        <v>3</v>
      </c>
      <c r="H52" s="23">
        <f aca="true" t="shared" si="9" ref="H52:H59">G52*C52</f>
        <v>89.856</v>
      </c>
      <c r="I52" s="51" t="s">
        <v>13</v>
      </c>
    </row>
    <row r="53" spans="1:9" s="9" customFormat="1" ht="27.75" customHeight="1">
      <c r="A53" s="20">
        <v>2</v>
      </c>
      <c r="B53" s="21" t="s">
        <v>92</v>
      </c>
      <c r="C53" s="22">
        <v>6.8</v>
      </c>
      <c r="D53" s="22" t="s">
        <v>12</v>
      </c>
      <c r="E53" s="22">
        <v>3</v>
      </c>
      <c r="F53" s="23">
        <f t="shared" si="8"/>
        <v>20.4</v>
      </c>
      <c r="G53" s="22">
        <v>3</v>
      </c>
      <c r="H53" s="23">
        <f t="shared" si="9"/>
        <v>20.4</v>
      </c>
      <c r="I53" s="51" t="s">
        <v>13</v>
      </c>
    </row>
    <row r="54" spans="1:9" s="9" customFormat="1" ht="27.75" customHeight="1">
      <c r="A54" s="20">
        <v>3</v>
      </c>
      <c r="B54" s="21" t="s">
        <v>14</v>
      </c>
      <c r="C54" s="22">
        <f>C53</f>
        <v>6.8</v>
      </c>
      <c r="D54" s="22" t="s">
        <v>12</v>
      </c>
      <c r="E54" s="22">
        <v>9</v>
      </c>
      <c r="F54" s="23">
        <f t="shared" si="8"/>
        <v>61.199999999999996</v>
      </c>
      <c r="G54" s="22">
        <v>12</v>
      </c>
      <c r="H54" s="23">
        <f t="shared" si="9"/>
        <v>81.6</v>
      </c>
      <c r="I54" s="51" t="s">
        <v>15</v>
      </c>
    </row>
    <row r="55" spans="1:9" s="8" customFormat="1" ht="26.25" customHeight="1">
      <c r="A55" s="20">
        <v>4</v>
      </c>
      <c r="B55" s="21" t="s">
        <v>16</v>
      </c>
      <c r="C55" s="22">
        <f>C52</f>
        <v>29.951999999999998</v>
      </c>
      <c r="D55" s="22" t="s">
        <v>12</v>
      </c>
      <c r="E55" s="22">
        <v>9</v>
      </c>
      <c r="F55" s="23">
        <f t="shared" si="8"/>
        <v>269.568</v>
      </c>
      <c r="G55" s="22">
        <v>12</v>
      </c>
      <c r="H55" s="23">
        <f t="shared" si="9"/>
        <v>359.424</v>
      </c>
      <c r="I55" s="51" t="s">
        <v>15</v>
      </c>
    </row>
    <row r="56" spans="1:11" s="9" customFormat="1" ht="39.75" customHeight="1">
      <c r="A56" s="20">
        <v>5</v>
      </c>
      <c r="B56" s="21" t="s">
        <v>111</v>
      </c>
      <c r="C56" s="20">
        <v>6.8</v>
      </c>
      <c r="D56" s="22" t="s">
        <v>12</v>
      </c>
      <c r="E56" s="22">
        <v>10</v>
      </c>
      <c r="F56" s="23">
        <f>E56*C56</f>
        <v>68</v>
      </c>
      <c r="G56" s="22">
        <v>25</v>
      </c>
      <c r="H56" s="23">
        <f>G56*C56</f>
        <v>170</v>
      </c>
      <c r="I56" s="24" t="s">
        <v>18</v>
      </c>
      <c r="K56" s="5"/>
    </row>
    <row r="57" spans="1:15" s="8" customFormat="1" ht="29.25" customHeight="1">
      <c r="A57" s="20">
        <v>6</v>
      </c>
      <c r="B57" s="21" t="s">
        <v>95</v>
      </c>
      <c r="C57" s="22">
        <f>C54</f>
        <v>6.8</v>
      </c>
      <c r="D57" s="22" t="s">
        <v>12</v>
      </c>
      <c r="E57" s="22">
        <v>5</v>
      </c>
      <c r="F57" s="23">
        <f t="shared" si="8"/>
        <v>34</v>
      </c>
      <c r="G57" s="22">
        <v>15</v>
      </c>
      <c r="H57" s="23">
        <f t="shared" si="9"/>
        <v>102</v>
      </c>
      <c r="I57" s="51" t="s">
        <v>96</v>
      </c>
      <c r="K57" s="82"/>
      <c r="L57" s="82"/>
      <c r="M57" s="82"/>
      <c r="N57" s="82"/>
      <c r="O57" s="82"/>
    </row>
    <row r="58" spans="1:12" s="8" customFormat="1" ht="42" customHeight="1">
      <c r="A58" s="28">
        <v>7</v>
      </c>
      <c r="B58" s="27" t="s">
        <v>94</v>
      </c>
      <c r="C58" s="28">
        <v>6.8</v>
      </c>
      <c r="D58" s="28" t="s">
        <v>12</v>
      </c>
      <c r="E58" s="28">
        <v>45</v>
      </c>
      <c r="F58" s="94">
        <f t="shared" si="8"/>
        <v>306</v>
      </c>
      <c r="G58" s="28">
        <v>50</v>
      </c>
      <c r="H58" s="94">
        <f t="shared" si="9"/>
        <v>340</v>
      </c>
      <c r="I58" s="95" t="s">
        <v>83</v>
      </c>
      <c r="L58" s="9"/>
    </row>
    <row r="59" spans="1:30" ht="33" customHeight="1">
      <c r="A59" s="20">
        <v>8</v>
      </c>
      <c r="B59" s="21" t="s">
        <v>21</v>
      </c>
      <c r="C59" s="20">
        <v>1</v>
      </c>
      <c r="D59" s="22" t="s">
        <v>22</v>
      </c>
      <c r="E59" s="22">
        <v>85</v>
      </c>
      <c r="F59" s="23">
        <f t="shared" si="8"/>
        <v>85</v>
      </c>
      <c r="G59" s="22">
        <v>95</v>
      </c>
      <c r="H59" s="23">
        <f t="shared" si="9"/>
        <v>95</v>
      </c>
      <c r="I59" s="21" t="s">
        <v>23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9" ht="17.25" customHeight="1">
      <c r="A60" s="136" t="s">
        <v>100</v>
      </c>
      <c r="B60" s="137"/>
      <c r="C60" s="29"/>
      <c r="D60" s="29"/>
      <c r="E60" s="30"/>
      <c r="F60" s="30"/>
      <c r="G60" s="31"/>
      <c r="H60" s="30"/>
      <c r="I60" s="32"/>
    </row>
    <row r="61" spans="1:11" s="9" customFormat="1" ht="39.75" customHeight="1">
      <c r="A61" s="20">
        <v>1</v>
      </c>
      <c r="B61" s="21" t="s">
        <v>17</v>
      </c>
      <c r="C61" s="20">
        <v>10.7</v>
      </c>
      <c r="D61" s="22" t="s">
        <v>12</v>
      </c>
      <c r="E61" s="22">
        <v>6</v>
      </c>
      <c r="F61" s="23">
        <f>E61*C61</f>
        <v>64.19999999999999</v>
      </c>
      <c r="G61" s="22">
        <v>25</v>
      </c>
      <c r="H61" s="23">
        <f>G61*C61</f>
        <v>267.5</v>
      </c>
      <c r="I61" s="24" t="s">
        <v>189</v>
      </c>
      <c r="K61" s="5"/>
    </row>
    <row r="62" spans="1:11" s="9" customFormat="1" ht="39.75" customHeight="1">
      <c r="A62" s="20">
        <v>2</v>
      </c>
      <c r="B62" s="21" t="s">
        <v>19</v>
      </c>
      <c r="C62" s="20">
        <f>13.7*2.6</f>
        <v>35.62</v>
      </c>
      <c r="D62" s="22" t="s">
        <v>12</v>
      </c>
      <c r="E62" s="22">
        <v>6</v>
      </c>
      <c r="F62" s="23">
        <f>E62*C62</f>
        <v>213.71999999999997</v>
      </c>
      <c r="G62" s="22">
        <v>25</v>
      </c>
      <c r="H62" s="23">
        <f>G62*C62</f>
        <v>890.4999999999999</v>
      </c>
      <c r="I62" s="24" t="s">
        <v>189</v>
      </c>
      <c r="K62" s="5"/>
    </row>
    <row r="63" spans="1:9" s="8" customFormat="1" ht="26.25" customHeight="1">
      <c r="A63" s="20">
        <v>3</v>
      </c>
      <c r="B63" s="21" t="s">
        <v>63</v>
      </c>
      <c r="C63" s="22">
        <v>3</v>
      </c>
      <c r="D63" s="22" t="s">
        <v>74</v>
      </c>
      <c r="E63" s="22">
        <v>10</v>
      </c>
      <c r="F63" s="23">
        <f>E63*C63</f>
        <v>30</v>
      </c>
      <c r="G63" s="22">
        <v>15</v>
      </c>
      <c r="H63" s="23">
        <f>G63*C63</f>
        <v>45</v>
      </c>
      <c r="I63" s="51" t="s">
        <v>75</v>
      </c>
    </row>
    <row r="64" spans="1:30" s="14" customFormat="1" ht="22.5" customHeight="1">
      <c r="A64" s="20">
        <v>4</v>
      </c>
      <c r="B64" s="21" t="s">
        <v>80</v>
      </c>
      <c r="C64" s="22">
        <v>1</v>
      </c>
      <c r="D64" s="22" t="s">
        <v>77</v>
      </c>
      <c r="E64" s="22">
        <v>600</v>
      </c>
      <c r="F64" s="23">
        <f>E64*C64</f>
        <v>600</v>
      </c>
      <c r="G64" s="22">
        <v>300</v>
      </c>
      <c r="H64" s="23">
        <f>G64*C64</f>
        <v>300</v>
      </c>
      <c r="I64" s="26" t="s">
        <v>81</v>
      </c>
      <c r="J64" s="5"/>
      <c r="K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256" s="14" customFormat="1" ht="38.25" customHeight="1">
      <c r="A65" s="20">
        <v>5</v>
      </c>
      <c r="B65" s="96" t="s">
        <v>116</v>
      </c>
      <c r="C65" s="97">
        <f>2.9*2.9</f>
        <v>8.41</v>
      </c>
      <c r="D65" s="97" t="s">
        <v>12</v>
      </c>
      <c r="E65" s="98">
        <v>10</v>
      </c>
      <c r="F65" s="23">
        <f>C65*E65</f>
        <v>84.1</v>
      </c>
      <c r="G65" s="98">
        <v>80</v>
      </c>
      <c r="H65" s="23">
        <f>C65*G65</f>
        <v>672.8</v>
      </c>
      <c r="I65" s="51" t="s">
        <v>117</v>
      </c>
      <c r="J65" s="13"/>
      <c r="K65" s="13"/>
      <c r="L65" s="1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12" s="8" customFormat="1" ht="42" customHeight="1">
      <c r="A66" s="28">
        <v>6</v>
      </c>
      <c r="B66" s="27" t="s">
        <v>156</v>
      </c>
      <c r="C66" s="28">
        <v>10.7</v>
      </c>
      <c r="D66" s="28" t="s">
        <v>12</v>
      </c>
      <c r="E66" s="28">
        <v>30</v>
      </c>
      <c r="F66" s="94">
        <f>E66*C66</f>
        <v>321</v>
      </c>
      <c r="G66" s="28">
        <v>35</v>
      </c>
      <c r="H66" s="94">
        <f>G66*C66</f>
        <v>374.5</v>
      </c>
      <c r="I66" s="95" t="s">
        <v>83</v>
      </c>
      <c r="L66" s="9"/>
    </row>
    <row r="67" spans="1:30" s="14" customFormat="1" ht="19.5" customHeight="1">
      <c r="A67" s="136" t="s">
        <v>101</v>
      </c>
      <c r="B67" s="137"/>
      <c r="C67" s="16"/>
      <c r="D67" s="16"/>
      <c r="E67" s="18"/>
      <c r="F67" s="16"/>
      <c r="G67" s="18"/>
      <c r="H67" s="16"/>
      <c r="I67" s="19"/>
      <c r="J67" s="8"/>
      <c r="K67" s="8"/>
      <c r="L67" s="8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s="14" customFormat="1" ht="37.5" customHeight="1">
      <c r="A68" s="52">
        <v>1</v>
      </c>
      <c r="B68" s="21" t="s">
        <v>17</v>
      </c>
      <c r="C68" s="20">
        <v>4.6</v>
      </c>
      <c r="D68" s="22" t="s">
        <v>12</v>
      </c>
      <c r="E68" s="22">
        <v>6</v>
      </c>
      <c r="F68" s="23">
        <f>E68*C68</f>
        <v>27.599999999999998</v>
      </c>
      <c r="G68" s="22">
        <v>25</v>
      </c>
      <c r="H68" s="23">
        <f>G68*C68</f>
        <v>114.99999999999999</v>
      </c>
      <c r="I68" s="24" t="s">
        <v>189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s="14" customFormat="1" ht="38.25" customHeight="1">
      <c r="A69" s="52">
        <v>2</v>
      </c>
      <c r="B69" s="21" t="s">
        <v>19</v>
      </c>
      <c r="C69" s="20">
        <f>10*2.6</f>
        <v>26</v>
      </c>
      <c r="D69" s="22" t="s">
        <v>12</v>
      </c>
      <c r="E69" s="22">
        <v>6</v>
      </c>
      <c r="F69" s="23">
        <f>E69*C69</f>
        <v>156</v>
      </c>
      <c r="G69" s="22">
        <v>25</v>
      </c>
      <c r="H69" s="23">
        <f>G69*C69</f>
        <v>650</v>
      </c>
      <c r="I69" s="24" t="s">
        <v>189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9" s="8" customFormat="1" ht="26.25" customHeight="1">
      <c r="A70" s="20">
        <v>3</v>
      </c>
      <c r="B70" s="21" t="s">
        <v>63</v>
      </c>
      <c r="C70" s="22">
        <v>1</v>
      </c>
      <c r="D70" s="22" t="s">
        <v>69</v>
      </c>
      <c r="E70" s="22">
        <v>10</v>
      </c>
      <c r="F70" s="23">
        <f>E70*C70</f>
        <v>10</v>
      </c>
      <c r="G70" s="22">
        <v>15</v>
      </c>
      <c r="H70" s="23">
        <f>G70*C70</f>
        <v>15</v>
      </c>
      <c r="I70" s="51" t="s">
        <v>75</v>
      </c>
    </row>
    <row r="71" spans="1:30" ht="35.25" customHeight="1">
      <c r="A71" s="52">
        <v>4</v>
      </c>
      <c r="B71" s="33" t="s">
        <v>24</v>
      </c>
      <c r="C71" s="20">
        <f>4.6+(10*1.8)</f>
        <v>22.6</v>
      </c>
      <c r="D71" s="22" t="s">
        <v>12</v>
      </c>
      <c r="E71" s="20">
        <v>25</v>
      </c>
      <c r="F71" s="23">
        <f>E71*C71</f>
        <v>565</v>
      </c>
      <c r="G71" s="20">
        <v>20</v>
      </c>
      <c r="H71" s="23">
        <f>G71*C71</f>
        <v>452</v>
      </c>
      <c r="I71" s="21" t="s">
        <v>102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4" customFormat="1" ht="19.5" customHeight="1">
      <c r="A72" s="136" t="s">
        <v>103</v>
      </c>
      <c r="B72" s="137"/>
      <c r="C72" s="16"/>
      <c r="D72" s="16"/>
      <c r="E72" s="18"/>
      <c r="F72" s="16"/>
      <c r="G72" s="18"/>
      <c r="H72" s="16"/>
      <c r="I72" s="19"/>
      <c r="J72" s="8"/>
      <c r="K72" s="8"/>
      <c r="L72" s="8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s="14" customFormat="1" ht="37.5" customHeight="1">
      <c r="A73" s="52">
        <v>1</v>
      </c>
      <c r="B73" s="21" t="s">
        <v>17</v>
      </c>
      <c r="C73" s="20">
        <v>4.4</v>
      </c>
      <c r="D73" s="22" t="s">
        <v>12</v>
      </c>
      <c r="E73" s="22">
        <v>6</v>
      </c>
      <c r="F73" s="23">
        <f>E73*C73</f>
        <v>26.400000000000002</v>
      </c>
      <c r="G73" s="22">
        <v>25</v>
      </c>
      <c r="H73" s="23">
        <f>G73*C73</f>
        <v>110.00000000000001</v>
      </c>
      <c r="I73" s="24" t="s">
        <v>189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s="14" customFormat="1" ht="38.25" customHeight="1">
      <c r="A74" s="52">
        <v>2</v>
      </c>
      <c r="B74" s="21" t="s">
        <v>19</v>
      </c>
      <c r="C74" s="20">
        <f>8.3*2.6</f>
        <v>21.580000000000002</v>
      </c>
      <c r="D74" s="22" t="s">
        <v>12</v>
      </c>
      <c r="E74" s="22">
        <v>6</v>
      </c>
      <c r="F74" s="23">
        <f>E74*C74</f>
        <v>129.48000000000002</v>
      </c>
      <c r="G74" s="22">
        <v>25</v>
      </c>
      <c r="H74" s="23">
        <f>G74*C74</f>
        <v>539.5</v>
      </c>
      <c r="I74" s="24" t="s">
        <v>189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9" s="8" customFormat="1" ht="26.25" customHeight="1">
      <c r="A75" s="20">
        <v>3</v>
      </c>
      <c r="B75" s="21" t="s">
        <v>63</v>
      </c>
      <c r="C75" s="22">
        <v>1</v>
      </c>
      <c r="D75" s="22" t="s">
        <v>69</v>
      </c>
      <c r="E75" s="22">
        <v>10</v>
      </c>
      <c r="F75" s="23">
        <f>E75*C75</f>
        <v>10</v>
      </c>
      <c r="G75" s="22">
        <v>15</v>
      </c>
      <c r="H75" s="23">
        <f>G75*C75</f>
        <v>15</v>
      </c>
      <c r="I75" s="51" t="s">
        <v>75</v>
      </c>
    </row>
    <row r="76" spans="1:30" ht="35.25" customHeight="1">
      <c r="A76" s="52">
        <v>4</v>
      </c>
      <c r="B76" s="33" t="s">
        <v>24</v>
      </c>
      <c r="C76" s="20">
        <f>4.4+8.3*1.8</f>
        <v>19.340000000000003</v>
      </c>
      <c r="D76" s="22" t="s">
        <v>12</v>
      </c>
      <c r="E76" s="20">
        <v>25</v>
      </c>
      <c r="F76" s="23">
        <f>E76*C76</f>
        <v>483.5000000000001</v>
      </c>
      <c r="G76" s="20">
        <v>20</v>
      </c>
      <c r="H76" s="23">
        <f>G76*C76</f>
        <v>386.80000000000007</v>
      </c>
      <c r="I76" s="21" t="s">
        <v>102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7.25" customHeight="1">
      <c r="A77" s="136" t="s">
        <v>104</v>
      </c>
      <c r="B77" s="137"/>
      <c r="C77" s="18"/>
      <c r="D77" s="18"/>
      <c r="E77" s="16"/>
      <c r="F77" s="16"/>
      <c r="G77" s="18"/>
      <c r="H77" s="16"/>
      <c r="I77" s="19"/>
      <c r="J77" s="13"/>
      <c r="K77" s="13"/>
      <c r="L77" s="1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9" s="9" customFormat="1" ht="27" customHeight="1">
      <c r="A78" s="34">
        <v>1</v>
      </c>
      <c r="B78" s="21" t="s">
        <v>14</v>
      </c>
      <c r="C78" s="34">
        <v>3.4</v>
      </c>
      <c r="D78" s="34" t="s">
        <v>12</v>
      </c>
      <c r="E78" s="34">
        <v>9</v>
      </c>
      <c r="F78" s="34">
        <f aca="true" t="shared" si="10" ref="F78:F84">E78*C78</f>
        <v>30.599999999999998</v>
      </c>
      <c r="G78" s="34">
        <v>12</v>
      </c>
      <c r="H78" s="34">
        <f aca="true" t="shared" si="11" ref="H78:H84">G78*C78</f>
        <v>40.8</v>
      </c>
      <c r="I78" s="26" t="s">
        <v>15</v>
      </c>
    </row>
    <row r="79" spans="1:30" s="14" customFormat="1" ht="51" customHeight="1">
      <c r="A79" s="34">
        <v>2</v>
      </c>
      <c r="B79" s="21" t="s">
        <v>17</v>
      </c>
      <c r="C79" s="20">
        <v>3.4</v>
      </c>
      <c r="D79" s="22" t="s">
        <v>12</v>
      </c>
      <c r="E79" s="22">
        <v>6</v>
      </c>
      <c r="F79" s="23">
        <f t="shared" si="10"/>
        <v>20.4</v>
      </c>
      <c r="G79" s="22">
        <v>25</v>
      </c>
      <c r="H79" s="23">
        <f t="shared" si="11"/>
        <v>85</v>
      </c>
      <c r="I79" s="24" t="s">
        <v>189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s="14" customFormat="1" ht="52.5" customHeight="1">
      <c r="A80" s="52">
        <v>3</v>
      </c>
      <c r="B80" s="21" t="s">
        <v>19</v>
      </c>
      <c r="C80" s="20">
        <v>11</v>
      </c>
      <c r="D80" s="22" t="s">
        <v>12</v>
      </c>
      <c r="E80" s="22">
        <v>6</v>
      </c>
      <c r="F80" s="23">
        <f t="shared" si="10"/>
        <v>66</v>
      </c>
      <c r="G80" s="22">
        <v>25</v>
      </c>
      <c r="H80" s="23">
        <f t="shared" si="11"/>
        <v>275</v>
      </c>
      <c r="I80" s="24" t="s">
        <v>189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20.25" customHeight="1">
      <c r="A81" s="34">
        <v>3</v>
      </c>
      <c r="B81" s="33" t="s">
        <v>61</v>
      </c>
      <c r="C81" s="22">
        <v>3.4</v>
      </c>
      <c r="D81" s="22" t="s">
        <v>12</v>
      </c>
      <c r="E81" s="20">
        <v>25</v>
      </c>
      <c r="F81" s="23">
        <f t="shared" si="10"/>
        <v>85</v>
      </c>
      <c r="G81" s="20">
        <v>20</v>
      </c>
      <c r="H81" s="23">
        <f t="shared" si="11"/>
        <v>68</v>
      </c>
      <c r="I81" s="21" t="s">
        <v>62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23.25" customHeight="1">
      <c r="A82" s="34">
        <v>4</v>
      </c>
      <c r="B82" s="21" t="s">
        <v>21</v>
      </c>
      <c r="C82" s="20">
        <v>1</v>
      </c>
      <c r="D82" s="22" t="s">
        <v>22</v>
      </c>
      <c r="E82" s="22">
        <v>85</v>
      </c>
      <c r="F82" s="23">
        <f t="shared" si="10"/>
        <v>85</v>
      </c>
      <c r="G82" s="22">
        <v>95</v>
      </c>
      <c r="H82" s="23">
        <f t="shared" si="11"/>
        <v>95</v>
      </c>
      <c r="I82" s="21" t="s">
        <v>23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4" customFormat="1" ht="18" customHeight="1">
      <c r="A83" s="20">
        <v>5</v>
      </c>
      <c r="B83" s="21" t="s">
        <v>84</v>
      </c>
      <c r="C83" s="22">
        <v>1</v>
      </c>
      <c r="D83" s="22" t="s">
        <v>77</v>
      </c>
      <c r="E83" s="22">
        <v>500</v>
      </c>
      <c r="F83" s="23">
        <f t="shared" si="10"/>
        <v>500</v>
      </c>
      <c r="G83" s="22">
        <v>300</v>
      </c>
      <c r="H83" s="23">
        <f t="shared" si="11"/>
        <v>300</v>
      </c>
      <c r="I83" s="26" t="s">
        <v>82</v>
      </c>
      <c r="J83" s="5"/>
      <c r="K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12" s="8" customFormat="1" ht="42" customHeight="1">
      <c r="A84" s="28">
        <v>6</v>
      </c>
      <c r="B84" s="27" t="s">
        <v>156</v>
      </c>
      <c r="C84" s="28">
        <v>3.4</v>
      </c>
      <c r="D84" s="28" t="s">
        <v>12</v>
      </c>
      <c r="E84" s="28">
        <v>30</v>
      </c>
      <c r="F84" s="94">
        <f t="shared" si="10"/>
        <v>102</v>
      </c>
      <c r="G84" s="28">
        <v>35</v>
      </c>
      <c r="H84" s="94">
        <f t="shared" si="11"/>
        <v>119</v>
      </c>
      <c r="I84" s="95" t="s">
        <v>83</v>
      </c>
      <c r="L84" s="9"/>
    </row>
    <row r="85" spans="1:17" ht="18" customHeight="1">
      <c r="A85" s="66" t="s">
        <v>105</v>
      </c>
      <c r="B85" s="67" t="s">
        <v>64</v>
      </c>
      <c r="C85" s="68"/>
      <c r="D85" s="68"/>
      <c r="E85" s="68"/>
      <c r="F85" s="69"/>
      <c r="G85" s="69"/>
      <c r="H85" s="69"/>
      <c r="I85" s="70"/>
      <c r="J85" s="11"/>
      <c r="K85" s="58"/>
      <c r="L85" s="58"/>
      <c r="M85" s="58"/>
      <c r="N85" s="58"/>
      <c r="O85" s="58"/>
      <c r="P85" s="58"/>
      <c r="Q85" s="58"/>
    </row>
    <row r="86" spans="1:30" ht="72.75" customHeight="1">
      <c r="A86" s="36">
        <v>1</v>
      </c>
      <c r="B86" s="21" t="s">
        <v>25</v>
      </c>
      <c r="C86" s="25">
        <v>144</v>
      </c>
      <c r="D86" s="22" t="s">
        <v>12</v>
      </c>
      <c r="E86" s="22">
        <v>45</v>
      </c>
      <c r="F86" s="23">
        <f>E86*C86</f>
        <v>6480</v>
      </c>
      <c r="G86" s="22">
        <v>30</v>
      </c>
      <c r="H86" s="23">
        <f>G86*C86</f>
        <v>4320</v>
      </c>
      <c r="I86" s="26" t="s">
        <v>67</v>
      </c>
      <c r="J86" s="13"/>
      <c r="K86" s="13"/>
      <c r="L86" s="13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27.75" customHeight="1">
      <c r="A87" s="36">
        <v>1</v>
      </c>
      <c r="B87" s="21" t="s">
        <v>65</v>
      </c>
      <c r="C87" s="25">
        <v>1</v>
      </c>
      <c r="D87" s="22" t="s">
        <v>66</v>
      </c>
      <c r="E87" s="22">
        <v>350</v>
      </c>
      <c r="F87" s="23">
        <f>E87*C87</f>
        <v>350</v>
      </c>
      <c r="G87" s="22">
        <v>450</v>
      </c>
      <c r="H87" s="23">
        <f>G87*C87</f>
        <v>450</v>
      </c>
      <c r="I87" s="26" t="s">
        <v>68</v>
      </c>
      <c r="J87" s="13"/>
      <c r="K87" s="13"/>
      <c r="L87" s="13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12" s="64" customFormat="1" ht="17.25" customHeight="1">
      <c r="A88" s="60"/>
      <c r="B88" s="65" t="s">
        <v>26</v>
      </c>
      <c r="C88" s="114" t="s">
        <v>27</v>
      </c>
      <c r="D88" s="115"/>
      <c r="E88" s="116"/>
      <c r="F88" s="62">
        <f>SUM(F8:F87)</f>
        <v>31100.897999999997</v>
      </c>
      <c r="G88" s="60" t="s">
        <v>7</v>
      </c>
      <c r="H88" s="62">
        <f>SUM(H8:H87)</f>
        <v>33543.35999999999</v>
      </c>
      <c r="I88" s="61" t="s">
        <v>26</v>
      </c>
      <c r="J88" s="63"/>
      <c r="K88" s="63"/>
      <c r="L88" s="63"/>
    </row>
    <row r="89" spans="1:30" s="58" customFormat="1" ht="17.25" customHeight="1">
      <c r="A89" s="53" t="s">
        <v>28</v>
      </c>
      <c r="B89" s="55" t="s">
        <v>29</v>
      </c>
      <c r="C89" s="126" t="s">
        <v>30</v>
      </c>
      <c r="D89" s="127"/>
      <c r="E89" s="128"/>
      <c r="F89" s="123">
        <f>(H88+F88)*0.08+340</f>
        <v>5511.540639999999</v>
      </c>
      <c r="G89" s="124"/>
      <c r="H89" s="125"/>
      <c r="I89" s="56" t="s">
        <v>106</v>
      </c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256" s="58" customFormat="1" ht="15" customHeight="1">
      <c r="A90" s="53" t="s">
        <v>31</v>
      </c>
      <c r="B90" s="55" t="s">
        <v>32</v>
      </c>
      <c r="C90" s="126" t="s">
        <v>33</v>
      </c>
      <c r="D90" s="127"/>
      <c r="E90" s="128"/>
      <c r="F90" s="123">
        <f>(F88+H88)*0.17</f>
        <v>10989.52386</v>
      </c>
      <c r="G90" s="124"/>
      <c r="H90" s="125"/>
      <c r="I90" s="59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</row>
    <row r="91" spans="1:30" s="57" customFormat="1" ht="18" customHeight="1">
      <c r="A91" s="53"/>
      <c r="B91" s="79"/>
      <c r="C91" s="78"/>
      <c r="D91" s="78"/>
      <c r="E91" s="78"/>
      <c r="F91" s="77"/>
      <c r="G91" s="77"/>
      <c r="H91" s="77"/>
      <c r="I91" s="80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</row>
    <row r="92" spans="1:30" s="10" customFormat="1" ht="18" customHeight="1">
      <c r="A92" s="37" t="s">
        <v>34</v>
      </c>
      <c r="B92" s="38" t="s">
        <v>35</v>
      </c>
      <c r="C92" s="39"/>
      <c r="D92" s="39"/>
      <c r="E92" s="39"/>
      <c r="F92" s="39"/>
      <c r="G92" s="39"/>
      <c r="H92" s="39"/>
      <c r="I92" s="40"/>
      <c r="J92" s="11"/>
      <c r="K92" s="11"/>
      <c r="L92" s="1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s="10" customFormat="1" ht="26.25" customHeight="1">
      <c r="A93" s="28">
        <v>1</v>
      </c>
      <c r="B93" s="27" t="s">
        <v>36</v>
      </c>
      <c r="C93" s="28">
        <v>1</v>
      </c>
      <c r="D93" s="28" t="s">
        <v>20</v>
      </c>
      <c r="E93" s="28">
        <v>0</v>
      </c>
      <c r="F93" s="22">
        <f>E93*C93</f>
        <v>0</v>
      </c>
      <c r="G93" s="28">
        <v>1500</v>
      </c>
      <c r="H93" s="22">
        <f>G93</f>
        <v>1500</v>
      </c>
      <c r="I93" s="54" t="s">
        <v>37</v>
      </c>
      <c r="J93" s="5"/>
      <c r="K93" s="5">
        <f>33263-1118</f>
        <v>32145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s="10" customFormat="1" ht="24.75" customHeight="1">
      <c r="A94" s="28">
        <v>2</v>
      </c>
      <c r="B94" s="27" t="s">
        <v>38</v>
      </c>
      <c r="C94" s="28">
        <v>1</v>
      </c>
      <c r="D94" s="28" t="s">
        <v>20</v>
      </c>
      <c r="E94" s="28">
        <v>0</v>
      </c>
      <c r="F94" s="22">
        <f>E94*C94</f>
        <v>0</v>
      </c>
      <c r="G94" s="28">
        <v>600</v>
      </c>
      <c r="H94" s="22">
        <f>G94</f>
        <v>600</v>
      </c>
      <c r="I94" s="35" t="s">
        <v>39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s="10" customFormat="1" ht="27" customHeight="1">
      <c r="A95" s="83">
        <v>3</v>
      </c>
      <c r="B95" s="84" t="s">
        <v>70</v>
      </c>
      <c r="C95" s="83">
        <v>1</v>
      </c>
      <c r="D95" s="83" t="s">
        <v>20</v>
      </c>
      <c r="E95" s="83">
        <v>0</v>
      </c>
      <c r="F95" s="85">
        <v>0</v>
      </c>
      <c r="G95" s="83">
        <v>300</v>
      </c>
      <c r="H95" s="85">
        <v>300</v>
      </c>
      <c r="I95" s="86" t="s">
        <v>71</v>
      </c>
      <c r="J95" s="87"/>
      <c r="K95" s="88"/>
      <c r="L95" s="88"/>
      <c r="M95" s="88"/>
      <c r="N95" s="88"/>
      <c r="O95" s="88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s="10" customFormat="1" ht="27" customHeight="1">
      <c r="A96" s="83">
        <v>4</v>
      </c>
      <c r="B96" s="84" t="s">
        <v>108</v>
      </c>
      <c r="C96" s="83">
        <v>144</v>
      </c>
      <c r="D96" s="22" t="s">
        <v>12</v>
      </c>
      <c r="E96" s="83">
        <v>0</v>
      </c>
      <c r="F96" s="85">
        <v>0</v>
      </c>
      <c r="G96" s="83">
        <v>15</v>
      </c>
      <c r="H96" s="85">
        <f>C96*G96</f>
        <v>2160</v>
      </c>
      <c r="I96" s="86" t="s">
        <v>109</v>
      </c>
      <c r="J96" s="87"/>
      <c r="K96" s="88"/>
      <c r="L96" s="88"/>
      <c r="M96" s="88"/>
      <c r="N96" s="88"/>
      <c r="O96" s="88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256" ht="20.25" customHeight="1">
      <c r="A97" s="71" t="s">
        <v>40</v>
      </c>
      <c r="B97" s="72" t="s">
        <v>41</v>
      </c>
      <c r="C97" s="130" t="s">
        <v>42</v>
      </c>
      <c r="D97" s="131"/>
      <c r="E97" s="132"/>
      <c r="F97" s="133">
        <f>F88+H88+F89+F90+H93+H94+H95+H96</f>
        <v>85705.3225</v>
      </c>
      <c r="G97" s="134"/>
      <c r="H97" s="135"/>
      <c r="I97" s="73"/>
      <c r="L97" s="5">
        <f>36512*0.17</f>
        <v>6207.040000000001</v>
      </c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s="11" customFormat="1" ht="14.25">
      <c r="A98" s="41" t="s">
        <v>43</v>
      </c>
      <c r="B98" s="42"/>
      <c r="C98" s="41"/>
      <c r="D98" s="41"/>
      <c r="E98" s="43"/>
      <c r="F98" s="43"/>
      <c r="G98" s="44"/>
      <c r="H98" s="43"/>
      <c r="I98" s="42" t="s">
        <v>44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s="12" customFormat="1" ht="18" customHeight="1">
      <c r="A99" s="45" t="s">
        <v>45</v>
      </c>
      <c r="B99" s="121" t="s">
        <v>46</v>
      </c>
      <c r="C99" s="121"/>
      <c r="D99" s="121"/>
      <c r="E99" s="121"/>
      <c r="F99" s="121"/>
      <c r="G99" s="121"/>
      <c r="H99" s="121"/>
      <c r="I99" s="12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2" customFormat="1" ht="18" customHeight="1">
      <c r="A100" s="45" t="s">
        <v>45</v>
      </c>
      <c r="B100" s="122" t="s">
        <v>47</v>
      </c>
      <c r="C100" s="122"/>
      <c r="D100" s="122"/>
      <c r="E100" s="122"/>
      <c r="F100" s="122"/>
      <c r="G100" s="122"/>
      <c r="H100" s="122"/>
      <c r="I100" s="122"/>
      <c r="J100" s="2"/>
      <c r="K100" s="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12" customFormat="1" ht="18" customHeight="1">
      <c r="A101" s="45" t="s">
        <v>45</v>
      </c>
      <c r="B101" s="122" t="s">
        <v>48</v>
      </c>
      <c r="C101" s="122"/>
      <c r="D101" s="122"/>
      <c r="E101" s="122"/>
      <c r="F101" s="122"/>
      <c r="G101" s="122"/>
      <c r="H101" s="122"/>
      <c r="I101" s="12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12" customFormat="1" ht="18" customHeight="1">
      <c r="A102" s="45" t="s">
        <v>45</v>
      </c>
      <c r="B102" s="122" t="s">
        <v>49</v>
      </c>
      <c r="C102" s="122"/>
      <c r="D102" s="122"/>
      <c r="E102" s="122"/>
      <c r="F102" s="122"/>
      <c r="G102" s="122"/>
      <c r="H102" s="122"/>
      <c r="I102" s="12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9" ht="14.25">
      <c r="A103" s="46" t="s">
        <v>45</v>
      </c>
      <c r="B103" s="119" t="s">
        <v>50</v>
      </c>
      <c r="C103" s="119"/>
      <c r="D103" s="119"/>
      <c r="E103" s="119"/>
      <c r="F103" s="119"/>
      <c r="G103" s="119"/>
      <c r="H103" s="119"/>
      <c r="I103" s="119"/>
    </row>
    <row r="104" spans="1:9" ht="16.5" customHeight="1">
      <c r="A104" s="46" t="s">
        <v>45</v>
      </c>
      <c r="B104" s="119" t="s">
        <v>51</v>
      </c>
      <c r="C104" s="119"/>
      <c r="D104" s="119"/>
      <c r="E104" s="119"/>
      <c r="F104" s="119"/>
      <c r="G104" s="119"/>
      <c r="H104" s="119"/>
      <c r="I104" s="119"/>
    </row>
    <row r="105" spans="1:10" ht="18.75" customHeight="1">
      <c r="A105" s="46" t="s">
        <v>45</v>
      </c>
      <c r="B105" s="119" t="s">
        <v>52</v>
      </c>
      <c r="C105" s="119"/>
      <c r="D105" s="119"/>
      <c r="E105" s="119"/>
      <c r="F105" s="119"/>
      <c r="G105" s="119"/>
      <c r="H105" s="119"/>
      <c r="I105" s="119"/>
      <c r="J105" s="81"/>
    </row>
    <row r="106" spans="1:9" ht="18.75" customHeight="1">
      <c r="A106" s="46" t="s">
        <v>45</v>
      </c>
      <c r="B106" s="119" t="s">
        <v>53</v>
      </c>
      <c r="C106" s="119"/>
      <c r="D106" s="119"/>
      <c r="E106" s="119"/>
      <c r="F106" s="119"/>
      <c r="G106" s="119"/>
      <c r="H106" s="119"/>
      <c r="I106" s="119"/>
    </row>
    <row r="107" spans="1:9" ht="14.25">
      <c r="A107" s="46" t="s">
        <v>45</v>
      </c>
      <c r="B107" s="119" t="s">
        <v>54</v>
      </c>
      <c r="C107" s="119"/>
      <c r="D107" s="119"/>
      <c r="E107" s="119"/>
      <c r="F107" s="119"/>
      <c r="G107" s="119"/>
      <c r="H107" s="119"/>
      <c r="I107" s="119"/>
    </row>
    <row r="108" spans="1:9" ht="14.25">
      <c r="A108" s="46" t="s">
        <v>45</v>
      </c>
      <c r="B108" s="119" t="s">
        <v>55</v>
      </c>
      <c r="C108" s="119"/>
      <c r="D108" s="119"/>
      <c r="E108" s="119"/>
      <c r="F108" s="119"/>
      <c r="G108" s="119"/>
      <c r="H108" s="119"/>
      <c r="I108" s="119"/>
    </row>
    <row r="109" spans="1:9" ht="18.75" customHeight="1">
      <c r="A109" s="48"/>
      <c r="B109" s="120" t="s">
        <v>56</v>
      </c>
      <c r="C109" s="120"/>
      <c r="D109" s="48"/>
      <c r="E109" s="49"/>
      <c r="F109" s="49"/>
      <c r="G109" s="50"/>
      <c r="H109" s="49"/>
      <c r="I109" s="47" t="s">
        <v>57</v>
      </c>
    </row>
    <row r="110" spans="1:10" ht="18.75" customHeight="1">
      <c r="A110" s="48"/>
      <c r="B110" s="47"/>
      <c r="C110" s="48"/>
      <c r="D110" s="48"/>
      <c r="E110" s="49"/>
      <c r="F110" s="49"/>
      <c r="G110" s="50"/>
      <c r="H110" s="49"/>
      <c r="I110" s="47"/>
      <c r="J110" s="5">
        <f>13*4.5</f>
        <v>58.5</v>
      </c>
    </row>
    <row r="111" spans="2:9" ht="18.75" customHeight="1">
      <c r="B111" s="129" t="s">
        <v>58</v>
      </c>
      <c r="C111" s="129"/>
      <c r="D111" s="129"/>
      <c r="I111" s="2" t="s">
        <v>59</v>
      </c>
    </row>
    <row r="115" spans="1:9" ht="20.25">
      <c r="A115" s="148" t="s">
        <v>120</v>
      </c>
      <c r="B115" s="149"/>
      <c r="C115" s="99"/>
      <c r="D115" s="99"/>
      <c r="E115" s="99"/>
      <c r="F115" s="99"/>
      <c r="G115" s="99"/>
      <c r="H115" s="99"/>
      <c r="I115" s="100" t="s">
        <v>121</v>
      </c>
    </row>
    <row r="116" spans="1:9" ht="37.5">
      <c r="A116" s="101">
        <v>1</v>
      </c>
      <c r="B116" s="102" t="s">
        <v>122</v>
      </c>
      <c r="C116" s="101">
        <v>60</v>
      </c>
      <c r="D116" s="85" t="s">
        <v>123</v>
      </c>
      <c r="E116" s="85">
        <v>18</v>
      </c>
      <c r="F116" s="85">
        <f aca="true" t="shared" si="12" ref="F116:F136">C116*E116</f>
        <v>1080</v>
      </c>
      <c r="G116" s="85"/>
      <c r="H116" s="85"/>
      <c r="I116" s="103" t="s">
        <v>149</v>
      </c>
    </row>
    <row r="117" spans="1:9" ht="14.25">
      <c r="A117" s="104">
        <v>2</v>
      </c>
      <c r="B117" s="89" t="s">
        <v>150</v>
      </c>
      <c r="C117" s="85">
        <v>7.1</v>
      </c>
      <c r="D117" s="83" t="s">
        <v>12</v>
      </c>
      <c r="E117" s="83">
        <v>260</v>
      </c>
      <c r="F117" s="85">
        <f t="shared" si="12"/>
        <v>1846</v>
      </c>
      <c r="G117" s="83"/>
      <c r="H117" s="83"/>
      <c r="I117" s="92" t="s">
        <v>152</v>
      </c>
    </row>
    <row r="118" spans="1:9" ht="14.25">
      <c r="A118" s="104">
        <v>3</v>
      </c>
      <c r="B118" s="89" t="s">
        <v>151</v>
      </c>
      <c r="C118" s="85">
        <v>6.8</v>
      </c>
      <c r="D118" s="83" t="s">
        <v>12</v>
      </c>
      <c r="E118" s="83">
        <v>160</v>
      </c>
      <c r="F118" s="85">
        <f>C118*E118</f>
        <v>1088</v>
      </c>
      <c r="G118" s="83"/>
      <c r="H118" s="83"/>
      <c r="I118" s="92" t="s">
        <v>152</v>
      </c>
    </row>
    <row r="119" spans="1:9" ht="14.25">
      <c r="A119" s="101">
        <v>4</v>
      </c>
      <c r="B119" s="89" t="s">
        <v>159</v>
      </c>
      <c r="C119" s="85">
        <v>45</v>
      </c>
      <c r="D119" s="83" t="s">
        <v>12</v>
      </c>
      <c r="E119" s="83">
        <v>140</v>
      </c>
      <c r="F119" s="85">
        <f t="shared" si="12"/>
        <v>6300</v>
      </c>
      <c r="G119" s="83"/>
      <c r="H119" s="83"/>
      <c r="I119" s="92" t="s">
        <v>124</v>
      </c>
    </row>
    <row r="120" spans="1:9" ht="14.25">
      <c r="A120" s="101">
        <v>5</v>
      </c>
      <c r="B120" s="89" t="s">
        <v>160</v>
      </c>
      <c r="C120" s="85">
        <v>22.4</v>
      </c>
      <c r="D120" s="83" t="s">
        <v>12</v>
      </c>
      <c r="E120" s="83">
        <v>140</v>
      </c>
      <c r="F120" s="85">
        <f>C120*E120</f>
        <v>3136</v>
      </c>
      <c r="G120" s="83"/>
      <c r="H120" s="83"/>
      <c r="I120" s="92" t="s">
        <v>124</v>
      </c>
    </row>
    <row r="121" spans="1:9" ht="14.25">
      <c r="A121" s="104">
        <v>6</v>
      </c>
      <c r="B121" s="105" t="s">
        <v>157</v>
      </c>
      <c r="C121" s="85">
        <v>10</v>
      </c>
      <c r="D121" s="85" t="s">
        <v>12</v>
      </c>
      <c r="E121" s="85">
        <v>40</v>
      </c>
      <c r="F121" s="85">
        <f t="shared" si="12"/>
        <v>400</v>
      </c>
      <c r="G121" s="85"/>
      <c r="H121" s="85"/>
      <c r="I121" s="102" t="s">
        <v>125</v>
      </c>
    </row>
    <row r="122" spans="1:9" ht="14.25">
      <c r="A122" s="101">
        <v>7</v>
      </c>
      <c r="B122" s="105" t="s">
        <v>126</v>
      </c>
      <c r="C122" s="85">
        <v>10.7</v>
      </c>
      <c r="D122" s="85" t="s">
        <v>12</v>
      </c>
      <c r="E122" s="85">
        <v>100</v>
      </c>
      <c r="F122" s="85">
        <f t="shared" si="12"/>
        <v>1070</v>
      </c>
      <c r="G122" s="85"/>
      <c r="H122" s="85"/>
      <c r="I122" s="102" t="s">
        <v>125</v>
      </c>
    </row>
    <row r="123" spans="1:9" ht="14.25">
      <c r="A123" s="104">
        <v>8</v>
      </c>
      <c r="B123" s="105" t="s">
        <v>127</v>
      </c>
      <c r="C123" s="85">
        <f>13.7*2.6</f>
        <v>35.62</v>
      </c>
      <c r="D123" s="85" t="s">
        <v>12</v>
      </c>
      <c r="E123" s="85">
        <v>100</v>
      </c>
      <c r="F123" s="85">
        <f t="shared" si="12"/>
        <v>3561.9999999999995</v>
      </c>
      <c r="G123" s="85"/>
      <c r="H123" s="85"/>
      <c r="I123" s="102" t="s">
        <v>158</v>
      </c>
    </row>
    <row r="124" spans="1:9" ht="14.25">
      <c r="A124" s="101">
        <v>9</v>
      </c>
      <c r="B124" s="105" t="s">
        <v>128</v>
      </c>
      <c r="C124" s="85">
        <v>9</v>
      </c>
      <c r="D124" s="85" t="s">
        <v>12</v>
      </c>
      <c r="E124" s="85">
        <v>80</v>
      </c>
      <c r="F124" s="85">
        <f t="shared" si="12"/>
        <v>720</v>
      </c>
      <c r="G124" s="85"/>
      <c r="H124" s="85"/>
      <c r="I124" s="102" t="s">
        <v>129</v>
      </c>
    </row>
    <row r="125" spans="1:9" ht="14.25">
      <c r="A125" s="104">
        <v>10</v>
      </c>
      <c r="B125" s="105" t="s">
        <v>130</v>
      </c>
      <c r="C125" s="85">
        <f>18.3*2.6</f>
        <v>47.580000000000005</v>
      </c>
      <c r="D125" s="85" t="s">
        <v>12</v>
      </c>
      <c r="E125" s="85">
        <v>80</v>
      </c>
      <c r="F125" s="85">
        <f t="shared" si="12"/>
        <v>3806.4000000000005</v>
      </c>
      <c r="G125" s="85"/>
      <c r="H125" s="85"/>
      <c r="I125" s="102" t="s">
        <v>158</v>
      </c>
    </row>
    <row r="126" spans="1:9" ht="14.25">
      <c r="A126" s="104">
        <v>14</v>
      </c>
      <c r="B126" s="89" t="s">
        <v>131</v>
      </c>
      <c r="C126" s="83">
        <v>4</v>
      </c>
      <c r="D126" s="107" t="s">
        <v>132</v>
      </c>
      <c r="E126" s="107">
        <v>1200</v>
      </c>
      <c r="F126" s="85">
        <f t="shared" si="12"/>
        <v>4800</v>
      </c>
      <c r="G126" s="107"/>
      <c r="H126" s="83"/>
      <c r="I126" s="84" t="s">
        <v>161</v>
      </c>
    </row>
    <row r="127" spans="1:9" ht="25.5">
      <c r="A127" s="101">
        <v>15</v>
      </c>
      <c r="B127" s="108" t="s">
        <v>133</v>
      </c>
      <c r="C127" s="104">
        <v>4</v>
      </c>
      <c r="D127" s="83" t="s">
        <v>123</v>
      </c>
      <c r="E127" s="83">
        <v>140</v>
      </c>
      <c r="F127" s="85">
        <f t="shared" si="12"/>
        <v>560</v>
      </c>
      <c r="G127" s="83"/>
      <c r="H127" s="83"/>
      <c r="I127" s="89" t="s">
        <v>134</v>
      </c>
    </row>
    <row r="128" spans="1:9" ht="25.5">
      <c r="A128" s="104">
        <v>16</v>
      </c>
      <c r="B128" s="108" t="s">
        <v>135</v>
      </c>
      <c r="C128" s="104">
        <f>2*1.5</f>
        <v>3</v>
      </c>
      <c r="D128" s="83" t="s">
        <v>12</v>
      </c>
      <c r="E128" s="83">
        <v>350</v>
      </c>
      <c r="F128" s="85">
        <f t="shared" si="12"/>
        <v>1050</v>
      </c>
      <c r="G128" s="83"/>
      <c r="H128" s="83"/>
      <c r="I128" s="106" t="s">
        <v>136</v>
      </c>
    </row>
    <row r="129" spans="1:9" ht="17.25" customHeight="1">
      <c r="A129" s="104">
        <v>17</v>
      </c>
      <c r="B129" s="108" t="s">
        <v>162</v>
      </c>
      <c r="C129" s="104">
        <f>1.6*2</f>
        <v>3.2</v>
      </c>
      <c r="D129" s="83" t="s">
        <v>12</v>
      </c>
      <c r="E129" s="83">
        <v>380</v>
      </c>
      <c r="F129" s="85">
        <f t="shared" si="12"/>
        <v>1216</v>
      </c>
      <c r="G129" s="83"/>
      <c r="H129" s="83"/>
      <c r="I129" s="106" t="s">
        <v>163</v>
      </c>
    </row>
    <row r="130" spans="1:9" ht="17.25" customHeight="1">
      <c r="A130" s="104">
        <v>18</v>
      </c>
      <c r="B130" s="108" t="s">
        <v>176</v>
      </c>
      <c r="C130" s="104">
        <f>1.6*2.2</f>
        <v>3.5200000000000005</v>
      </c>
      <c r="D130" s="83" t="s">
        <v>12</v>
      </c>
      <c r="E130" s="83">
        <v>380</v>
      </c>
      <c r="F130" s="85">
        <f>C130*E130</f>
        <v>1337.6000000000001</v>
      </c>
      <c r="G130" s="83"/>
      <c r="H130" s="83"/>
      <c r="I130" s="106" t="s">
        <v>163</v>
      </c>
    </row>
    <row r="131" spans="1:9" ht="14.25">
      <c r="A131" s="104">
        <v>20</v>
      </c>
      <c r="B131" s="109" t="s">
        <v>138</v>
      </c>
      <c r="C131" s="104">
        <v>2</v>
      </c>
      <c r="D131" s="83" t="s">
        <v>137</v>
      </c>
      <c r="E131" s="83">
        <v>800</v>
      </c>
      <c r="F131" s="85">
        <f t="shared" si="12"/>
        <v>1600</v>
      </c>
      <c r="G131" s="83"/>
      <c r="H131" s="83"/>
      <c r="I131" s="102" t="s">
        <v>184</v>
      </c>
    </row>
    <row r="132" spans="1:9" ht="16.5" customHeight="1">
      <c r="A132" s="104">
        <v>21</v>
      </c>
      <c r="B132" s="84" t="s">
        <v>139</v>
      </c>
      <c r="C132" s="104">
        <v>2</v>
      </c>
      <c r="D132" s="83" t="s">
        <v>137</v>
      </c>
      <c r="E132" s="83">
        <v>800</v>
      </c>
      <c r="F132" s="85">
        <f t="shared" si="12"/>
        <v>1600</v>
      </c>
      <c r="G132" s="83"/>
      <c r="H132" s="83"/>
      <c r="I132" s="102" t="s">
        <v>185</v>
      </c>
    </row>
    <row r="133" spans="1:9" ht="14.25">
      <c r="A133" s="101">
        <v>22</v>
      </c>
      <c r="B133" s="84" t="s">
        <v>140</v>
      </c>
      <c r="C133" s="104">
        <v>2</v>
      </c>
      <c r="D133" s="83" t="s">
        <v>137</v>
      </c>
      <c r="E133" s="83">
        <v>200</v>
      </c>
      <c r="F133" s="85">
        <f t="shared" si="12"/>
        <v>400</v>
      </c>
      <c r="G133" s="83"/>
      <c r="H133" s="83"/>
      <c r="I133" s="102" t="s">
        <v>185</v>
      </c>
    </row>
    <row r="134" spans="1:9" ht="24">
      <c r="A134" s="104">
        <v>23</v>
      </c>
      <c r="B134" s="84" t="s">
        <v>141</v>
      </c>
      <c r="C134" s="104">
        <v>1</v>
      </c>
      <c r="D134" s="83" t="s">
        <v>20</v>
      </c>
      <c r="E134" s="83">
        <v>280</v>
      </c>
      <c r="F134" s="85">
        <f t="shared" si="12"/>
        <v>280</v>
      </c>
      <c r="G134" s="83"/>
      <c r="H134" s="83"/>
      <c r="I134" s="89" t="s">
        <v>134</v>
      </c>
    </row>
    <row r="135" spans="1:9" ht="14.25">
      <c r="A135" s="101">
        <v>24</v>
      </c>
      <c r="B135" s="108" t="s">
        <v>142</v>
      </c>
      <c r="C135" s="104">
        <v>1</v>
      </c>
      <c r="D135" s="83" t="s">
        <v>137</v>
      </c>
      <c r="E135" s="83">
        <v>600</v>
      </c>
      <c r="F135" s="85">
        <f t="shared" si="12"/>
        <v>600</v>
      </c>
      <c r="G135" s="83"/>
      <c r="H135" s="83"/>
      <c r="I135" s="89" t="s">
        <v>143</v>
      </c>
    </row>
    <row r="136" spans="1:9" ht="14.25">
      <c r="A136" s="104">
        <v>25</v>
      </c>
      <c r="B136" s="108" t="s">
        <v>144</v>
      </c>
      <c r="C136" s="104">
        <v>2</v>
      </c>
      <c r="D136" s="83" t="s">
        <v>137</v>
      </c>
      <c r="E136" s="83">
        <v>1500</v>
      </c>
      <c r="F136" s="85">
        <f t="shared" si="12"/>
        <v>3000</v>
      </c>
      <c r="G136" s="83"/>
      <c r="H136" s="83"/>
      <c r="I136" s="84" t="s">
        <v>182</v>
      </c>
    </row>
    <row r="137" spans="1:9" ht="14.25">
      <c r="A137" s="104">
        <v>26</v>
      </c>
      <c r="B137" s="108" t="s">
        <v>145</v>
      </c>
      <c r="C137" s="104">
        <v>1</v>
      </c>
      <c r="D137" s="83" t="s">
        <v>137</v>
      </c>
      <c r="E137" s="83">
        <v>5000</v>
      </c>
      <c r="F137" s="85">
        <f aca="true" t="shared" si="13" ref="F137:F147">C137*E137</f>
        <v>5000</v>
      </c>
      <c r="G137" s="83"/>
      <c r="H137" s="83"/>
      <c r="I137" s="84" t="s">
        <v>146</v>
      </c>
    </row>
    <row r="138" spans="1:9" ht="14.25">
      <c r="A138" s="104">
        <v>27</v>
      </c>
      <c r="B138" s="108" t="s">
        <v>166</v>
      </c>
      <c r="C138" s="104">
        <v>98</v>
      </c>
      <c r="D138" s="83" t="s">
        <v>164</v>
      </c>
      <c r="E138" s="83">
        <v>10</v>
      </c>
      <c r="F138" s="85">
        <f t="shared" si="13"/>
        <v>980</v>
      </c>
      <c r="G138" s="83"/>
      <c r="H138" s="83"/>
      <c r="I138" s="84" t="s">
        <v>165</v>
      </c>
    </row>
    <row r="139" spans="1:9" ht="14.25">
      <c r="A139" s="104">
        <v>28</v>
      </c>
      <c r="B139" s="108" t="s">
        <v>168</v>
      </c>
      <c r="C139" s="104">
        <v>17</v>
      </c>
      <c r="D139" s="83" t="s">
        <v>12</v>
      </c>
      <c r="E139" s="83">
        <v>60</v>
      </c>
      <c r="F139" s="85">
        <f t="shared" si="13"/>
        <v>1020</v>
      </c>
      <c r="G139" s="83"/>
      <c r="H139" s="83"/>
      <c r="I139" s="84" t="s">
        <v>183</v>
      </c>
    </row>
    <row r="140" spans="1:9" ht="14.25">
      <c r="A140" s="104">
        <v>29</v>
      </c>
      <c r="B140" s="108" t="s">
        <v>169</v>
      </c>
      <c r="C140" s="104">
        <v>2</v>
      </c>
      <c r="D140" s="83" t="s">
        <v>12</v>
      </c>
      <c r="E140" s="83">
        <v>300</v>
      </c>
      <c r="F140" s="85">
        <f t="shared" si="13"/>
        <v>600</v>
      </c>
      <c r="G140" s="83"/>
      <c r="H140" s="83"/>
      <c r="I140" s="84" t="s">
        <v>170</v>
      </c>
    </row>
    <row r="141" spans="1:9" ht="14.25">
      <c r="A141" s="104">
        <v>30</v>
      </c>
      <c r="B141" s="108" t="s">
        <v>171</v>
      </c>
      <c r="C141" s="104">
        <v>5</v>
      </c>
      <c r="D141" s="83" t="s">
        <v>12</v>
      </c>
      <c r="E141" s="83">
        <v>460</v>
      </c>
      <c r="F141" s="85">
        <f t="shared" si="13"/>
        <v>2300</v>
      </c>
      <c r="G141" s="83"/>
      <c r="H141" s="83"/>
      <c r="I141" s="92" t="s">
        <v>172</v>
      </c>
    </row>
    <row r="142" spans="1:9" ht="14.25">
      <c r="A142" s="104">
        <v>31</v>
      </c>
      <c r="B142" s="108" t="s">
        <v>173</v>
      </c>
      <c r="C142" s="104">
        <v>6</v>
      </c>
      <c r="D142" s="83" t="s">
        <v>12</v>
      </c>
      <c r="E142" s="83">
        <v>140</v>
      </c>
      <c r="F142" s="85">
        <f t="shared" si="13"/>
        <v>840</v>
      </c>
      <c r="G142" s="83"/>
      <c r="H142" s="83"/>
      <c r="I142" s="92" t="s">
        <v>174</v>
      </c>
    </row>
    <row r="143" spans="1:9" ht="14.25">
      <c r="A143" s="104">
        <v>32</v>
      </c>
      <c r="B143" s="108" t="s">
        <v>175</v>
      </c>
      <c r="C143" s="104">
        <v>1.25</v>
      </c>
      <c r="D143" s="83" t="s">
        <v>12</v>
      </c>
      <c r="E143" s="83">
        <v>460</v>
      </c>
      <c r="F143" s="85">
        <f t="shared" si="13"/>
        <v>575</v>
      </c>
      <c r="G143" s="83"/>
      <c r="H143" s="83"/>
      <c r="I143" s="92" t="s">
        <v>172</v>
      </c>
    </row>
    <row r="144" spans="1:9" ht="14.25">
      <c r="A144" s="104">
        <v>33</v>
      </c>
      <c r="B144" s="108" t="s">
        <v>177</v>
      </c>
      <c r="C144" s="104">
        <v>3</v>
      </c>
      <c r="D144" s="83" t="s">
        <v>12</v>
      </c>
      <c r="E144" s="83">
        <v>240</v>
      </c>
      <c r="F144" s="85">
        <f t="shared" si="13"/>
        <v>720</v>
      </c>
      <c r="G144" s="83"/>
      <c r="H144" s="83"/>
      <c r="I144" s="92"/>
    </row>
    <row r="145" spans="1:9" ht="14.25">
      <c r="A145" s="104">
        <v>34</v>
      </c>
      <c r="B145" s="108" t="s">
        <v>187</v>
      </c>
      <c r="C145" s="104">
        <v>13</v>
      </c>
      <c r="D145" s="83" t="s">
        <v>74</v>
      </c>
      <c r="E145" s="83">
        <v>80</v>
      </c>
      <c r="F145" s="85">
        <f>C145*E145</f>
        <v>1040</v>
      </c>
      <c r="G145" s="83"/>
      <c r="H145" s="83"/>
      <c r="I145" s="92" t="s">
        <v>188</v>
      </c>
    </row>
    <row r="146" spans="1:9" ht="14.25">
      <c r="A146" s="104">
        <v>35</v>
      </c>
      <c r="B146" s="108" t="s">
        <v>178</v>
      </c>
      <c r="C146" s="104">
        <v>5</v>
      </c>
      <c r="D146" s="83" t="s">
        <v>12</v>
      </c>
      <c r="E146" s="83">
        <v>600</v>
      </c>
      <c r="F146" s="85">
        <f t="shared" si="13"/>
        <v>3000</v>
      </c>
      <c r="G146" s="83"/>
      <c r="H146" s="83"/>
      <c r="I146" s="92" t="s">
        <v>179</v>
      </c>
    </row>
    <row r="147" spans="1:9" ht="14.25">
      <c r="A147" s="104">
        <v>36</v>
      </c>
      <c r="B147" s="108" t="s">
        <v>180</v>
      </c>
      <c r="C147" s="104">
        <v>7.5</v>
      </c>
      <c r="D147" s="83" t="s">
        <v>12</v>
      </c>
      <c r="E147" s="83">
        <v>160</v>
      </c>
      <c r="F147" s="85">
        <f t="shared" si="13"/>
        <v>1200</v>
      </c>
      <c r="G147" s="83"/>
      <c r="H147" s="83"/>
      <c r="I147" s="92" t="s">
        <v>181</v>
      </c>
    </row>
    <row r="148" spans="1:9" ht="15.75">
      <c r="A148" s="110"/>
      <c r="B148" s="111" t="s">
        <v>147</v>
      </c>
      <c r="C148" s="110"/>
      <c r="D148" s="150"/>
      <c r="E148" s="150"/>
      <c r="F148" s="112">
        <f>SUM(F116:F147)</f>
        <v>56727</v>
      </c>
      <c r="G148" s="113"/>
      <c r="H148" s="113"/>
      <c r="I148" s="111" t="s">
        <v>148</v>
      </c>
    </row>
  </sheetData>
  <mergeCells count="41">
    <mergeCell ref="A115:B115"/>
    <mergeCell ref="D148:E148"/>
    <mergeCell ref="E5:F5"/>
    <mergeCell ref="G5:H5"/>
    <mergeCell ref="A7:B7"/>
    <mergeCell ref="A5:A6"/>
    <mergeCell ref="B5:B6"/>
    <mergeCell ref="C5:C6"/>
    <mergeCell ref="D5:D6"/>
    <mergeCell ref="A24:B24"/>
    <mergeCell ref="A1:I1"/>
    <mergeCell ref="A2:I2"/>
    <mergeCell ref="A3:I3"/>
    <mergeCell ref="A4:I4"/>
    <mergeCell ref="A36:B36"/>
    <mergeCell ref="A43:B43"/>
    <mergeCell ref="A51:B51"/>
    <mergeCell ref="A60:B60"/>
    <mergeCell ref="A67:B67"/>
    <mergeCell ref="A72:B72"/>
    <mergeCell ref="A77:B77"/>
    <mergeCell ref="F90:H90"/>
    <mergeCell ref="C97:E97"/>
    <mergeCell ref="F97:H97"/>
    <mergeCell ref="C88:E88"/>
    <mergeCell ref="C89:E89"/>
    <mergeCell ref="B111:D111"/>
    <mergeCell ref="B103:I103"/>
    <mergeCell ref="B104:I104"/>
    <mergeCell ref="B105:I105"/>
    <mergeCell ref="B106:I106"/>
    <mergeCell ref="I5:I6"/>
    <mergeCell ref="B107:I107"/>
    <mergeCell ref="B108:I108"/>
    <mergeCell ref="B109:C109"/>
    <mergeCell ref="B99:I99"/>
    <mergeCell ref="B100:I100"/>
    <mergeCell ref="B101:I101"/>
    <mergeCell ref="B102:I102"/>
    <mergeCell ref="F89:H89"/>
    <mergeCell ref="C90:E90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2011-12-19T07:18:07Z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