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方案" sheetId="1" r:id="rId1"/>
  </sheets>
  <definedNames>
    <definedName name="_xlnm.Print_Area" localSheetId="0">'方案'!$A$1:$I$121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<sst xmlns="http://schemas.openxmlformats.org/spreadsheetml/2006/main" count="411" uniqueCount="189">
  <si>
    <t>北京齐家盛装饰南昌分公司工程报价单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</si>
  <si>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</si>
  <si>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</si>
  <si>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</si>
  <si>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</si>
  <si>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</si>
  <si>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</si>
  <si>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</si>
  <si>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</si>
  <si>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</si>
  <si>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一、入户花园</t>
  </si>
  <si>
    <t>户外杂草铲除</t>
  </si>
  <si>
    <t>㎡</t>
  </si>
  <si>
    <t>仅人工费。</t>
  </si>
  <si>
    <t>地面倒地坪</t>
  </si>
  <si>
    <t>地面石子铺平，水泥浆地面找平。</t>
  </si>
  <si>
    <t>洗衣房、凉亭处铺地砖</t>
  </si>
  <si>
    <t>海螺牌32.5硅酸盐水泥、中砂水泥沙浆铺贴。
 规格≥250mm≤800mm　不含找平、拉毛、及地面处理
(主材、勾缝剂业主自购，贴砖厚度不超过30mm)</t>
  </si>
  <si>
    <t>鹅卵石地面</t>
  </si>
  <si>
    <t>红砖砌水池</t>
  </si>
  <si>
    <t>红砖砌水池，水泥砂浆抹平。</t>
  </si>
  <si>
    <t>水池面贴砖</t>
  </si>
  <si>
    <t>海螺牌32.5硅酸盐水泥、中砂水泥沙浆铺贴。
 规格≤250mm　不含找平、拉毛、及地面处理
(主材、勾缝剂业主自购，贴砖厚度不超过30mm)</t>
  </si>
  <si>
    <t>大理石台阶</t>
  </si>
  <si>
    <t>m</t>
  </si>
  <si>
    <t>海螺牌32.5硅酸盐水泥、中砂水泥沙浆铺贴。
　不含找平、拉毛、及地面处理
(主材、勾缝剂业主自购，贴砖厚度不超过30mm)</t>
  </si>
  <si>
    <t>二、客餐厅及走道</t>
  </si>
  <si>
    <t>顶面刷漆</t>
  </si>
  <si>
    <t>批刮多乐士腻子二至三遍，打磨平整。刷底漆一遍，多乐士金装五合一面漆二遍。(不含特殊处理)</t>
  </si>
  <si>
    <t>墙面刷漆</t>
  </si>
  <si>
    <t>铺地砖</t>
  </si>
  <si>
    <t>海螺牌32.5硅酸盐水泥、中砂水泥沙浆铺贴。规格≥250mm≤800mm　不含找平、拉毛、及地面处理(主材、勾缝剂业主自购，拼花价格另计)</t>
  </si>
  <si>
    <t>贴踢脚线</t>
  </si>
  <si>
    <t>海螺牌32.5硅酸盐水泥、中砂水泥沙浆铺贴。
(主材、勾缝剂业主自购，贴砖厚度不超过30mm)</t>
  </si>
  <si>
    <t>过门石</t>
  </si>
  <si>
    <t>块</t>
  </si>
  <si>
    <t>水泥砂浆铺贴过门石，主材业主自购。</t>
  </si>
  <si>
    <t>拆除房门</t>
  </si>
  <si>
    <t>樘</t>
  </si>
  <si>
    <t>仅人工费（含修补）</t>
  </si>
  <si>
    <t>拆墙（24墙）</t>
  </si>
  <si>
    <t>鞋柜装饰柜</t>
  </si>
  <si>
    <t>上新E1级大芯板衬底,3厘饰面板饰面,背板为一级9厘板，同木质实木线条收边,刷多乐士清漆,底漆三遍,面漆二遍.（面积＞1m2）按展开面积计算,含油漆,着色漆另计.（不含五金，玻璃门）</t>
  </si>
  <si>
    <t>石膏板二级造型顶</t>
  </si>
  <si>
    <t>轻钢龙骨，龙牌石膏板造型吊顶，石膏板拼接处留缝3-8mm，快粘粉或石膏粉填充，牛皮纸或绷带粘缝处理，自攻钉刷防锈漆。（不含石膏线）</t>
  </si>
  <si>
    <t>三、主卧</t>
  </si>
  <si>
    <t>墙面刮腻子</t>
  </si>
  <si>
    <t>批刮多乐士腻子二至三遍，打磨平整。</t>
  </si>
  <si>
    <t>无门衣柜</t>
  </si>
  <si>
    <t>上新E1级大芯板衬底,3厘饰面板饰面,背板为一级9厘板，同木质实木线条收边,刷多乐士清漆,底漆三遍,面漆二遍.（面积＞1m2）按展开面积计算,含油漆,（着色漆、柜内贴面板贴波音软片价格另计.不含五金，玻璃）</t>
  </si>
  <si>
    <t>吊柜</t>
  </si>
  <si>
    <t>石膏板吊平顶</t>
  </si>
  <si>
    <t>项</t>
  </si>
  <si>
    <t>轻钢龙骨，龙牌石膏板造型吊顶，石膏板拼接处留缝3-8mm，快粘粉或石膏粉填充，牛皮纸或绷带粘缝处理，自攻钉刷防锈漆。（吊平顶位置是墙体拆除后，吊平顶与梁齐平）</t>
  </si>
  <si>
    <t>四、次卧</t>
  </si>
  <si>
    <t>砌墙（12墙）</t>
  </si>
  <si>
    <t>红砖砌12墙，水泥砂浆双面抹灰。</t>
  </si>
  <si>
    <t>五、小孩房</t>
  </si>
  <si>
    <t>仅人工费（含水泥砂浆修补），垃圾装袋。</t>
  </si>
  <si>
    <t>石膏板包立管</t>
  </si>
  <si>
    <t>龙牌石膏板包立管。</t>
  </si>
  <si>
    <t>六、娱乐室</t>
  </si>
  <si>
    <t>矮柜</t>
  </si>
  <si>
    <t>层板</t>
  </si>
  <si>
    <t>七、杂物间</t>
  </si>
  <si>
    <t>八、厨房休闲室</t>
  </si>
  <si>
    <t>九、厨房</t>
  </si>
  <si>
    <t>海螺牌32.5硅酸盐水泥、中砂水泥沙浆铺贴。规格≥250mm≤800mm　不含找平、拉毛、及地面处理(主材、勾缝剂业主自购，贴砖厚度不超过30mm，拼花价格另计)</t>
  </si>
  <si>
    <t>贴墙砖</t>
  </si>
  <si>
    <t>包立管</t>
  </si>
  <si>
    <t>根</t>
  </si>
  <si>
    <t>红砖或轻体砖包管,海螺牌32.5水泥沙浆抹灰（不含表层装饰）</t>
  </si>
  <si>
    <t>拆墙（12墙）</t>
  </si>
  <si>
    <t>墙地面做防水</t>
  </si>
  <si>
    <t>雷邦士防水涂料两遍。（返墙1.8米高）</t>
  </si>
  <si>
    <t>十二</t>
  </si>
  <si>
    <t>水电改造</t>
  </si>
  <si>
    <t>电路改造，给水路改造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</si>
  <si>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</si>
  <si>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排水改造</t>
  </si>
  <si>
    <t>港丰PVC排水管，接头、配件、安装。（水龙头、三角阀、软管等墙外部件由业主自购。）</t>
  </si>
  <si>
    <t>成本核算</t>
  </si>
  <si>
    <t>材料</t>
  </si>
  <si>
    <t>十三</t>
  </si>
  <si>
    <t>管理费</t>
  </si>
  <si>
    <t>总价*8%</t>
  </si>
  <si>
    <t>147*60*0.08=705（墙、地砖管理费）</t>
  </si>
  <si>
    <t>十四</t>
  </si>
  <si>
    <t>毛利润</t>
  </si>
  <si>
    <t>总价*17%</t>
  </si>
  <si>
    <t>十五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</si>
  <si>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</si>
  <si>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</si>
  <si>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</si>
  <si>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</si>
  <si>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</si>
  <si>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</si>
  <si>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</si>
  <si>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设计费</t>
  </si>
  <si>
    <t>十六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</si>
  <si>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</si>
  <si>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</si>
  <si>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</si>
  <si>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</si>
  <si>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</si>
  <si>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</si>
  <si>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</si>
  <si>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</si>
  <si>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</si>
  <si>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</si>
  <si>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</si>
  <si>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</si>
  <si>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</si>
  <si>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</si>
  <si>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</si>
  <si>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</si>
  <si>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</si>
  <si>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</si>
  <si>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</si>
  <si>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</si>
  <si>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</si>
  <si>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85</t>
    </r>
    <r>
      <rPr>
        <sz val="10"/>
        <color indexed="8"/>
        <rFont val="宋体"/>
        <family val="0"/>
      </rPr>
      <t>个开关、插座。（TCL品牌）</t>
    </r>
  </si>
  <si>
    <t>客厅地砖</t>
  </si>
  <si>
    <r>
      <t>广东品牌美陶（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</si>
  <si>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厨房地砖</t>
  </si>
  <si>
    <t>厨房墙砖</t>
  </si>
  <si>
    <r>
      <t>广东品牌美陶（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</si>
  <si>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</si>
  <si>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</si>
  <si>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r>
      <t>广东品牌美陶（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</si>
  <si>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入户花园地砖</t>
  </si>
  <si>
    <r>
      <t>广东品牌美陶（30</t>
    </r>
    <r>
      <rPr>
        <sz val="10"/>
        <color indexed="8"/>
        <rFont val="Times New Roman"/>
        <family val="1"/>
      </rPr>
      <t>0*300</t>
    </r>
    <r>
      <rPr>
        <sz val="10"/>
        <color indexed="8"/>
        <rFont val="宋体"/>
        <family val="0"/>
      </rPr>
      <t>）地面砖</t>
    </r>
  </si>
  <si>
    <t>水池地砖</t>
  </si>
  <si>
    <r>
      <t>广东品牌美陶（15</t>
    </r>
    <r>
      <rPr>
        <sz val="10"/>
        <color indexed="8"/>
        <rFont val="Times New Roman"/>
        <family val="1"/>
      </rPr>
      <t>0*150</t>
    </r>
    <r>
      <rPr>
        <sz val="10"/>
        <color indexed="8"/>
        <rFont val="宋体"/>
        <family val="0"/>
      </rPr>
      <t>）地面砖</t>
    </r>
  </si>
  <si>
    <t>入户花园 鹅卵石</t>
  </si>
  <si>
    <t>房间实木地板</t>
  </si>
  <si>
    <t>德品实木地板</t>
  </si>
  <si>
    <t>房间实木地板地楞</t>
  </si>
  <si>
    <t>厨房橱柜</t>
  </si>
  <si>
    <t>厨房整体橱柜，石英石台面，优质环保绿洲Ｅ1防潮板，合资5厘宝丽板背板，烤漆板柜门，PVC胶条封边，合资烟斗合页，三节静音滑轨，（柜门板不同可据实调差价）</t>
  </si>
  <si>
    <t>成品实木复合房门</t>
  </si>
  <si>
    <t>卫生间铝合金门</t>
  </si>
  <si>
    <t>成品铝合金边框门</t>
  </si>
  <si>
    <t>厨房铝镁合金移门</t>
  </si>
  <si>
    <t>不锈钢双槽洗菜盆</t>
  </si>
  <si>
    <t>套</t>
  </si>
  <si>
    <t>九牧不锈钢双槽</t>
  </si>
  <si>
    <t>蹲便器</t>
  </si>
  <si>
    <r>
      <t>品牌“箭牌”洁具</t>
    </r>
    <r>
      <rPr>
        <sz val="10"/>
        <color indexed="8"/>
        <rFont val="Times New Roman"/>
        <family val="1"/>
      </rPr>
      <t xml:space="preserve"> </t>
    </r>
  </si>
  <si>
    <t>座便器</t>
  </si>
  <si>
    <t>洗面盆台盆低柜</t>
  </si>
  <si>
    <t>混合龙头</t>
  </si>
  <si>
    <t>三角阀软管洗衣机龙头等</t>
  </si>
  <si>
    <t>以实际价格为准</t>
  </si>
  <si>
    <t>五金件</t>
  </si>
  <si>
    <t>拉手，滑轨，浴巾架/毛巾环/纸巾盒等(以实际价格为准)</t>
  </si>
  <si>
    <t>集成吊顶</t>
  </si>
  <si>
    <t>品牌华久集成吊顶</t>
  </si>
  <si>
    <t>花洒</t>
  </si>
  <si>
    <t>品牌“九牧”</t>
  </si>
  <si>
    <t>浴缸</t>
  </si>
  <si>
    <t>主卧室墙纸</t>
  </si>
  <si>
    <t>黑金砂大理石</t>
  </si>
  <si>
    <t>大理石</t>
  </si>
  <si>
    <t>浅啡网大理石</t>
  </si>
  <si>
    <t>阳光房</t>
  </si>
  <si>
    <t>合计</t>
  </si>
  <si>
    <t>榻榻米，含抽屉</t>
  </si>
  <si>
    <t>项</t>
  </si>
  <si>
    <t>1、松木方或一级细木工板开条做骨架，刷防火涂料，内撒防虫剂。上铺一级细木工板。 2、地板、地毯、石塑地砖等面层铺设另计。高度200mm。（含3个抽屉，不包含五金件）</t>
  </si>
  <si>
    <t>十、客卫</t>
  </si>
  <si>
    <t>十一、主卫</t>
  </si>
  <si>
    <t>成品合金衣柜梭门</t>
  </si>
  <si>
    <t>成品合金碳钢衣柜梭门</t>
  </si>
  <si>
    <r>
      <t>钢结构阳光房</t>
    </r>
  </si>
  <si>
    <t>水池下挖</t>
  </si>
  <si>
    <t>㎡</t>
  </si>
  <si>
    <t>仅人工费（面积2㎡，深度300mm-600mm）</t>
  </si>
  <si>
    <t>水池墙壁做防水</t>
  </si>
  <si>
    <t>雷邦士防水涂料两遍。（返墙1.8米高）</t>
  </si>
  <si>
    <t>㎡</t>
  </si>
  <si>
    <t>雷邦士防水涂料两遍。（返墙1.2米)</t>
  </si>
  <si>
    <t>刷地坪漆</t>
  </si>
  <si>
    <t>地面刷专用防潮地坪漆</t>
  </si>
  <si>
    <t>工程地址：奥林匹克花园41-1-</t>
  </si>
  <si>
    <t>业主： 陈先生 电话：       邮箱：</t>
  </si>
  <si>
    <t xml:space="preserve">          2012年  2 月   日</t>
  </si>
  <si>
    <t xml:space="preserve">        2012年  2 月   日</t>
  </si>
  <si>
    <t>京城唯一透明化报价 核算成本才是硬道理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</si>
</sst>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0"/>
      <color indexed="63"/>
      <name val="Times New Roman"/>
      <family val="1"/>
    </font>
    <font>
      <sz val="9"/>
      <name val="宋体"/>
      <family val="0"/>
    </font>
    <font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187" fontId="11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87" fontId="12" fillId="4" borderId="3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0" fillId="2" borderId="0" xfId="0" applyNumberForma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1" fillId="6" borderId="3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88" fontId="10" fillId="0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7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7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75390625" style="1" customWidth="1"/>
    <col min="2" max="2" width="18.00390625" style="2" customWidth="1"/>
    <col min="3" max="3" width="6.625" style="1" customWidth="1"/>
    <col min="4" max="4" width="4.75390625" style="1" customWidth="1"/>
    <col min="5" max="5" width="4.50390625" style="3" customWidth="1"/>
    <col min="6" max="6" width="7.125" style="3" customWidth="1"/>
    <col min="7" max="7" width="5.625" style="4" customWidth="1"/>
    <col min="8" max="8" width="6.50390625" style="3" customWidth="1"/>
    <col min="9" max="9" width="46.125" style="2" customWidth="1"/>
    <col min="10" max="10" width="9.00390625" style="5" customWidth="1"/>
    <col min="11" max="11" width="9.25390625" style="5" bestFit="1" customWidth="1"/>
    <col min="12" max="16384" width="9.00390625" style="5" customWidth="1"/>
  </cols>
  <sheetData>
    <row r="1" spans="1:9" ht="34.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3"/>
    </row>
    <row r="2" spans="1:9" ht="34.5" customHeight="1">
      <c r="A2" s="134" t="s">
        <v>188</v>
      </c>
      <c r="B2" s="135"/>
      <c r="C2" s="125"/>
      <c r="D2" s="125"/>
      <c r="E2" s="125"/>
      <c r="F2" s="125"/>
      <c r="G2" s="125"/>
      <c r="H2" s="125"/>
      <c r="I2" s="125"/>
    </row>
    <row r="3" spans="1:9" s="6" customFormat="1" ht="22.5" customHeight="1">
      <c r="A3" s="126" t="s">
        <v>184</v>
      </c>
      <c r="B3" s="127"/>
      <c r="C3" s="127"/>
      <c r="D3" s="127"/>
      <c r="E3" s="127"/>
      <c r="F3" s="127"/>
      <c r="G3" s="127"/>
      <c r="H3" s="127"/>
      <c r="I3" s="128"/>
    </row>
    <row r="4" spans="1:9" s="6" customFormat="1" ht="22.5" customHeight="1">
      <c r="A4" s="129" t="s">
        <v>185</v>
      </c>
      <c r="B4" s="129"/>
      <c r="C4" s="129"/>
      <c r="D4" s="129"/>
      <c r="E4" s="129"/>
      <c r="F4" s="129"/>
      <c r="G4" s="129"/>
      <c r="H4" s="129"/>
      <c r="I4" s="129"/>
    </row>
    <row r="5" spans="1:9" s="7" customFormat="1" ht="19.5" customHeight="1">
      <c r="A5" s="167" t="s">
        <v>1</v>
      </c>
      <c r="B5" s="162" t="s">
        <v>2</v>
      </c>
      <c r="C5" s="162" t="s">
        <v>3</v>
      </c>
      <c r="D5" s="162" t="s">
        <v>4</v>
      </c>
      <c r="E5" s="130" t="s">
        <v>5</v>
      </c>
      <c r="F5" s="136"/>
      <c r="G5" s="130" t="s">
        <v>6</v>
      </c>
      <c r="H5" s="136"/>
      <c r="I5" s="162" t="s">
        <v>7</v>
      </c>
    </row>
    <row r="6" spans="1:9" ht="18.75" customHeight="1">
      <c r="A6" s="168"/>
      <c r="B6" s="163"/>
      <c r="C6" s="163"/>
      <c r="D6" s="163"/>
      <c r="E6" s="17" t="s">
        <v>8</v>
      </c>
      <c r="F6" s="17" t="s">
        <v>9</v>
      </c>
      <c r="G6" s="17" t="s">
        <v>8</v>
      </c>
      <c r="H6" s="17" t="s">
        <v>9</v>
      </c>
      <c r="I6" s="163"/>
    </row>
    <row r="7" spans="1:9" ht="18" customHeight="1">
      <c r="A7" s="137" t="s">
        <v>10</v>
      </c>
      <c r="B7" s="138"/>
      <c r="C7" s="75"/>
      <c r="D7" s="75"/>
      <c r="E7" s="74"/>
      <c r="F7" s="74"/>
      <c r="G7" s="75"/>
      <c r="H7" s="74"/>
      <c r="I7" s="76"/>
    </row>
    <row r="8" spans="1:30" s="14" customFormat="1" ht="37.5" customHeight="1">
      <c r="A8" s="20">
        <v>1</v>
      </c>
      <c r="B8" s="21" t="s">
        <v>11</v>
      </c>
      <c r="C8" s="22">
        <v>47</v>
      </c>
      <c r="D8" s="22" t="s">
        <v>12</v>
      </c>
      <c r="E8" s="22">
        <v>0</v>
      </c>
      <c r="F8" s="23">
        <f aca="true" t="shared" si="0" ref="F8:F16">E8*C8</f>
        <v>0</v>
      </c>
      <c r="G8" s="22">
        <v>20</v>
      </c>
      <c r="H8" s="23">
        <f aca="true" t="shared" si="1" ref="H8:H16">G8*C8</f>
        <v>940</v>
      </c>
      <c r="I8" s="25" t="s">
        <v>13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14" customFormat="1" ht="37.5" customHeight="1">
      <c r="A9" s="20">
        <v>2</v>
      </c>
      <c r="B9" s="21" t="s">
        <v>14</v>
      </c>
      <c r="C9" s="22">
        <v>28</v>
      </c>
      <c r="D9" s="22" t="s">
        <v>12</v>
      </c>
      <c r="E9" s="22">
        <v>50</v>
      </c>
      <c r="F9" s="23">
        <f t="shared" si="0"/>
        <v>1400</v>
      </c>
      <c r="G9" s="22">
        <v>40</v>
      </c>
      <c r="H9" s="23">
        <f t="shared" si="1"/>
        <v>1120</v>
      </c>
      <c r="I9" s="25" t="s">
        <v>15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14" customFormat="1" ht="37.5" customHeight="1">
      <c r="A10" s="20">
        <v>3</v>
      </c>
      <c r="B10" s="21" t="s">
        <v>16</v>
      </c>
      <c r="C10" s="22">
        <v>20</v>
      </c>
      <c r="D10" s="22" t="s">
        <v>12</v>
      </c>
      <c r="E10" s="22">
        <v>10</v>
      </c>
      <c r="F10" s="23">
        <f t="shared" si="0"/>
        <v>200</v>
      </c>
      <c r="G10" s="22">
        <v>40</v>
      </c>
      <c r="H10" s="23">
        <f t="shared" si="1"/>
        <v>800</v>
      </c>
      <c r="I10" s="25" t="s">
        <v>17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4" customFormat="1" ht="37.5" customHeight="1">
      <c r="A11" s="20">
        <v>4</v>
      </c>
      <c r="B11" s="21" t="s">
        <v>18</v>
      </c>
      <c r="C11" s="22">
        <v>9.3</v>
      </c>
      <c r="D11" s="22" t="s">
        <v>176</v>
      </c>
      <c r="E11" s="22">
        <v>10</v>
      </c>
      <c r="F11" s="23">
        <f t="shared" si="0"/>
        <v>93</v>
      </c>
      <c r="G11" s="22">
        <v>45</v>
      </c>
      <c r="H11" s="23">
        <f t="shared" si="1"/>
        <v>418.50000000000006</v>
      </c>
      <c r="I11" s="25" t="s">
        <v>17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4" customFormat="1" ht="33" customHeight="1">
      <c r="A12" s="20">
        <v>5</v>
      </c>
      <c r="B12" s="21" t="s">
        <v>19</v>
      </c>
      <c r="C12" s="22">
        <v>6.5</v>
      </c>
      <c r="D12" s="22" t="s">
        <v>180</v>
      </c>
      <c r="E12" s="22">
        <v>50</v>
      </c>
      <c r="F12" s="23">
        <f t="shared" si="0"/>
        <v>325</v>
      </c>
      <c r="G12" s="22">
        <v>60</v>
      </c>
      <c r="H12" s="23">
        <f t="shared" si="1"/>
        <v>390</v>
      </c>
      <c r="I12" s="25" t="s">
        <v>20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14" customFormat="1" ht="33" customHeight="1">
      <c r="A13" s="20">
        <v>6</v>
      </c>
      <c r="B13" s="21" t="s">
        <v>175</v>
      </c>
      <c r="C13" s="22">
        <v>1</v>
      </c>
      <c r="D13" s="22" t="s">
        <v>168</v>
      </c>
      <c r="E13" s="22">
        <v>0</v>
      </c>
      <c r="F13" s="23">
        <f>E13*C13</f>
        <v>0</v>
      </c>
      <c r="G13" s="22">
        <v>200</v>
      </c>
      <c r="H13" s="23">
        <f>G13*C13</f>
        <v>200</v>
      </c>
      <c r="I13" s="25" t="s">
        <v>177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14" customFormat="1" ht="33" customHeight="1">
      <c r="A14" s="20">
        <v>7</v>
      </c>
      <c r="B14" s="21" t="s">
        <v>178</v>
      </c>
      <c r="C14" s="22">
        <v>10</v>
      </c>
      <c r="D14" s="22" t="s">
        <v>180</v>
      </c>
      <c r="E14" s="22">
        <v>25</v>
      </c>
      <c r="F14" s="23">
        <f>E14*C14</f>
        <v>250</v>
      </c>
      <c r="G14" s="22">
        <v>20</v>
      </c>
      <c r="H14" s="23">
        <f>G14*C14</f>
        <v>200</v>
      </c>
      <c r="I14" s="25" t="s">
        <v>181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4" customFormat="1" ht="37.5" customHeight="1">
      <c r="A15" s="20">
        <v>8</v>
      </c>
      <c r="B15" s="21" t="s">
        <v>21</v>
      </c>
      <c r="C15" s="22">
        <v>6.5</v>
      </c>
      <c r="D15" s="22" t="s">
        <v>12</v>
      </c>
      <c r="E15" s="22">
        <v>10</v>
      </c>
      <c r="F15" s="23">
        <f t="shared" si="0"/>
        <v>65</v>
      </c>
      <c r="G15" s="22">
        <v>50</v>
      </c>
      <c r="H15" s="23">
        <f t="shared" si="1"/>
        <v>325</v>
      </c>
      <c r="I15" s="25" t="s">
        <v>22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14" customFormat="1" ht="37.5" customHeight="1">
      <c r="A16" s="20">
        <v>9</v>
      </c>
      <c r="B16" s="21" t="s">
        <v>23</v>
      </c>
      <c r="C16" s="22">
        <f>3.37*3</f>
        <v>10.11</v>
      </c>
      <c r="D16" s="22" t="s">
        <v>24</v>
      </c>
      <c r="E16" s="22">
        <v>10</v>
      </c>
      <c r="F16" s="23">
        <f t="shared" si="0"/>
        <v>101.1</v>
      </c>
      <c r="G16" s="22">
        <v>40</v>
      </c>
      <c r="H16" s="23">
        <f t="shared" si="1"/>
        <v>404.4</v>
      </c>
      <c r="I16" s="25" t="s">
        <v>25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9" ht="18" customHeight="1">
      <c r="A17" s="137" t="s">
        <v>26</v>
      </c>
      <c r="B17" s="138"/>
      <c r="C17" s="75"/>
      <c r="D17" s="75"/>
      <c r="E17" s="74"/>
      <c r="F17" s="74"/>
      <c r="G17" s="75"/>
      <c r="H17" s="74"/>
      <c r="I17" s="76"/>
    </row>
    <row r="18" spans="1:9" s="9" customFormat="1" ht="26.25" customHeight="1">
      <c r="A18" s="20">
        <v>1</v>
      </c>
      <c r="B18" s="21" t="s">
        <v>27</v>
      </c>
      <c r="C18" s="22">
        <v>50.5</v>
      </c>
      <c r="D18" s="22" t="s">
        <v>12</v>
      </c>
      <c r="E18" s="22">
        <v>13</v>
      </c>
      <c r="F18" s="23">
        <f>E18*C18</f>
        <v>656.5</v>
      </c>
      <c r="G18" s="22">
        <v>12</v>
      </c>
      <c r="H18" s="23">
        <f aca="true" t="shared" si="2" ref="H18:H26">G18*C18</f>
        <v>606</v>
      </c>
      <c r="I18" s="50" t="s">
        <v>28</v>
      </c>
    </row>
    <row r="19" spans="1:9" s="8" customFormat="1" ht="24.75" customHeight="1">
      <c r="A19" s="51">
        <v>2</v>
      </c>
      <c r="B19" s="21" t="s">
        <v>29</v>
      </c>
      <c r="C19" s="22">
        <f>38*2.8</f>
        <v>106.39999999999999</v>
      </c>
      <c r="D19" s="22" t="s">
        <v>12</v>
      </c>
      <c r="E19" s="22">
        <v>13</v>
      </c>
      <c r="F19" s="23">
        <f>E19*C19</f>
        <v>1383.1999999999998</v>
      </c>
      <c r="G19" s="22">
        <v>12</v>
      </c>
      <c r="H19" s="23">
        <f t="shared" si="2"/>
        <v>1276.8</v>
      </c>
      <c r="I19" s="50" t="s">
        <v>28</v>
      </c>
    </row>
    <row r="20" spans="1:30" s="14" customFormat="1" ht="37.5" customHeight="1">
      <c r="A20" s="20">
        <v>3</v>
      </c>
      <c r="B20" s="21" t="s">
        <v>30</v>
      </c>
      <c r="C20" s="22">
        <v>50.5</v>
      </c>
      <c r="D20" s="22" t="s">
        <v>12</v>
      </c>
      <c r="E20" s="22">
        <v>10</v>
      </c>
      <c r="F20" s="23">
        <f>E20*C20</f>
        <v>505</v>
      </c>
      <c r="G20" s="22">
        <v>25</v>
      </c>
      <c r="H20" s="23">
        <f t="shared" si="2"/>
        <v>1262.5</v>
      </c>
      <c r="I20" s="25" t="s">
        <v>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14" customFormat="1" ht="37.5" customHeight="1">
      <c r="A21" s="20">
        <v>4</v>
      </c>
      <c r="B21" s="21" t="s">
        <v>32</v>
      </c>
      <c r="C21" s="22">
        <v>38</v>
      </c>
      <c r="D21" s="22" t="s">
        <v>24</v>
      </c>
      <c r="E21" s="22">
        <v>2</v>
      </c>
      <c r="F21" s="23">
        <f>E21*C21</f>
        <v>76</v>
      </c>
      <c r="G21" s="22">
        <v>8</v>
      </c>
      <c r="H21" s="23">
        <f t="shared" si="2"/>
        <v>304</v>
      </c>
      <c r="I21" s="25" t="s">
        <v>33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9" ht="27.75" customHeight="1">
      <c r="A22" s="51">
        <v>5</v>
      </c>
      <c r="B22" s="26" t="s">
        <v>34</v>
      </c>
      <c r="C22" s="27">
        <v>3</v>
      </c>
      <c r="D22" s="22" t="s">
        <v>35</v>
      </c>
      <c r="E22" s="115">
        <v>10</v>
      </c>
      <c r="F22" s="27">
        <f>C22*E22</f>
        <v>30</v>
      </c>
      <c r="G22" s="27">
        <v>15</v>
      </c>
      <c r="H22" s="23">
        <f t="shared" si="2"/>
        <v>45</v>
      </c>
      <c r="I22" s="104" t="s">
        <v>36</v>
      </c>
    </row>
    <row r="23" spans="1:15" s="108" customFormat="1" ht="20.25" customHeight="1">
      <c r="A23" s="20">
        <v>6</v>
      </c>
      <c r="B23" s="113" t="s">
        <v>37</v>
      </c>
      <c r="C23" s="112">
        <v>1</v>
      </c>
      <c r="D23" s="22" t="s">
        <v>38</v>
      </c>
      <c r="E23" s="112">
        <v>15</v>
      </c>
      <c r="F23" s="111">
        <f>E23*C23</f>
        <v>15</v>
      </c>
      <c r="G23" s="112">
        <v>60</v>
      </c>
      <c r="H23" s="111">
        <f t="shared" si="2"/>
        <v>60</v>
      </c>
      <c r="I23" s="110" t="s">
        <v>39</v>
      </c>
      <c r="J23" s="109"/>
      <c r="K23" s="107"/>
      <c r="L23" s="107"/>
      <c r="M23" s="107"/>
      <c r="N23" s="107"/>
      <c r="O23" s="107"/>
    </row>
    <row r="24" spans="1:15" s="108" customFormat="1" ht="20.25" customHeight="1">
      <c r="A24" s="51">
        <v>7</v>
      </c>
      <c r="B24" s="113" t="s">
        <v>40</v>
      </c>
      <c r="C24" s="112">
        <f>3.8*2.4</f>
        <v>9.12</v>
      </c>
      <c r="D24" s="22" t="s">
        <v>12</v>
      </c>
      <c r="E24" s="112">
        <v>6</v>
      </c>
      <c r="F24" s="111">
        <f>E24*C24</f>
        <v>54.72</v>
      </c>
      <c r="G24" s="112">
        <v>80</v>
      </c>
      <c r="H24" s="111">
        <f t="shared" si="2"/>
        <v>729.5999999999999</v>
      </c>
      <c r="I24" s="110" t="s">
        <v>39</v>
      </c>
      <c r="J24" s="109"/>
      <c r="K24" s="107"/>
      <c r="L24" s="107"/>
      <c r="M24" s="107"/>
      <c r="N24" s="107"/>
      <c r="O24" s="107"/>
    </row>
    <row r="25" spans="1:9" s="116" customFormat="1" ht="48" customHeight="1">
      <c r="A25" s="22">
        <v>8</v>
      </c>
      <c r="B25" s="113" t="s">
        <v>41</v>
      </c>
      <c r="C25" s="112">
        <f>1.25*2.8*3.2*2</f>
        <v>22.400000000000002</v>
      </c>
      <c r="D25" s="112" t="s">
        <v>12</v>
      </c>
      <c r="E25" s="112">
        <v>80</v>
      </c>
      <c r="F25" s="111">
        <f>E25*C25</f>
        <v>1792.0000000000002</v>
      </c>
      <c r="G25" s="112">
        <v>90</v>
      </c>
      <c r="H25" s="111">
        <f t="shared" si="2"/>
        <v>2016.0000000000002</v>
      </c>
      <c r="I25" s="117" t="s">
        <v>42</v>
      </c>
    </row>
    <row r="26" spans="1:9" s="116" customFormat="1" ht="39.75" customHeight="1">
      <c r="A26" s="112">
        <v>9</v>
      </c>
      <c r="B26" s="113" t="s">
        <v>43</v>
      </c>
      <c r="C26" s="112">
        <v>50</v>
      </c>
      <c r="D26" s="22" t="s">
        <v>12</v>
      </c>
      <c r="E26" s="112">
        <v>55</v>
      </c>
      <c r="F26" s="111">
        <f>E26*C26</f>
        <v>2750</v>
      </c>
      <c r="G26" s="112">
        <v>60</v>
      </c>
      <c r="H26" s="111">
        <f t="shared" si="2"/>
        <v>3000</v>
      </c>
      <c r="I26" s="122" t="s">
        <v>44</v>
      </c>
    </row>
    <row r="27" spans="1:30" ht="23.25" customHeight="1">
      <c r="A27" s="51">
        <v>10</v>
      </c>
      <c r="B27" s="32" t="s">
        <v>182</v>
      </c>
      <c r="C27" s="22">
        <v>50</v>
      </c>
      <c r="D27" s="22" t="s">
        <v>12</v>
      </c>
      <c r="E27" s="20">
        <v>25</v>
      </c>
      <c r="F27" s="23">
        <f>E27*C27</f>
        <v>1250</v>
      </c>
      <c r="G27" s="20">
        <v>20</v>
      </c>
      <c r="H27" s="23">
        <f>G27*C27</f>
        <v>1000</v>
      </c>
      <c r="I27" s="21" t="s">
        <v>183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9" ht="18" customHeight="1">
      <c r="A28" s="139" t="s">
        <v>45</v>
      </c>
      <c r="B28" s="140"/>
      <c r="C28" s="18"/>
      <c r="D28" s="18"/>
      <c r="E28" s="16"/>
      <c r="F28" s="16"/>
      <c r="G28" s="18"/>
      <c r="H28" s="16"/>
      <c r="I28" s="19"/>
    </row>
    <row r="29" spans="1:9" s="9" customFormat="1" ht="27.75" customHeight="1">
      <c r="A29" s="20">
        <v>1</v>
      </c>
      <c r="B29" s="21" t="s">
        <v>27</v>
      </c>
      <c r="C29" s="22">
        <v>23.6</v>
      </c>
      <c r="D29" s="22" t="s">
        <v>12</v>
      </c>
      <c r="E29" s="22">
        <v>13</v>
      </c>
      <c r="F29" s="23">
        <f>E29*C29</f>
        <v>306.8</v>
      </c>
      <c r="G29" s="22">
        <v>12</v>
      </c>
      <c r="H29" s="23">
        <f aca="true" t="shared" si="3" ref="H29:H35">G29*C29</f>
        <v>283.20000000000005</v>
      </c>
      <c r="I29" s="50" t="s">
        <v>28</v>
      </c>
    </row>
    <row r="30" spans="1:9" s="8" customFormat="1" ht="26.25" customHeight="1">
      <c r="A30" s="20">
        <v>2</v>
      </c>
      <c r="B30" s="21" t="s">
        <v>46</v>
      </c>
      <c r="C30" s="22">
        <f>21.7*2.8</f>
        <v>60.75999999999999</v>
      </c>
      <c r="D30" s="22" t="s">
        <v>12</v>
      </c>
      <c r="E30" s="22">
        <v>8</v>
      </c>
      <c r="F30" s="23">
        <f>E30*C30</f>
        <v>486.0799999999999</v>
      </c>
      <c r="G30" s="22">
        <v>10</v>
      </c>
      <c r="H30" s="23">
        <f t="shared" si="3"/>
        <v>607.5999999999999</v>
      </c>
      <c r="I30" s="50" t="s">
        <v>47</v>
      </c>
    </row>
    <row r="31" spans="1:9" ht="27.75" customHeight="1">
      <c r="A31" s="20">
        <v>3</v>
      </c>
      <c r="B31" s="26" t="s">
        <v>34</v>
      </c>
      <c r="C31" s="27">
        <v>1</v>
      </c>
      <c r="D31" s="22" t="s">
        <v>35</v>
      </c>
      <c r="E31" s="115">
        <v>10</v>
      </c>
      <c r="F31" s="27">
        <f>C31*E31</f>
        <v>10</v>
      </c>
      <c r="G31" s="27">
        <v>15</v>
      </c>
      <c r="H31" s="23">
        <f t="shared" si="3"/>
        <v>15</v>
      </c>
      <c r="I31" s="104" t="s">
        <v>36</v>
      </c>
    </row>
    <row r="32" spans="1:9" s="116" customFormat="1" ht="48.75" customHeight="1">
      <c r="A32" s="20">
        <v>4</v>
      </c>
      <c r="B32" s="113" t="s">
        <v>48</v>
      </c>
      <c r="C32" s="112">
        <f>2.7*2.2*3</f>
        <v>17.820000000000004</v>
      </c>
      <c r="D32" s="112" t="s">
        <v>12</v>
      </c>
      <c r="E32" s="112">
        <v>75</v>
      </c>
      <c r="F32" s="111">
        <f>E32*C32</f>
        <v>1336.5000000000002</v>
      </c>
      <c r="G32" s="112">
        <v>73</v>
      </c>
      <c r="H32" s="111">
        <f t="shared" si="3"/>
        <v>1300.8600000000004</v>
      </c>
      <c r="I32" s="117" t="s">
        <v>49</v>
      </c>
    </row>
    <row r="33" spans="1:9" s="116" customFormat="1" ht="48.75" customHeight="1">
      <c r="A33" s="20">
        <v>5</v>
      </c>
      <c r="B33" s="113" t="s">
        <v>50</v>
      </c>
      <c r="C33" s="112">
        <f>2.7*0.6*3.5</f>
        <v>5.67</v>
      </c>
      <c r="D33" s="112" t="s">
        <v>12</v>
      </c>
      <c r="E33" s="112">
        <v>75</v>
      </c>
      <c r="F33" s="111">
        <f>E33*C33</f>
        <v>425.25</v>
      </c>
      <c r="G33" s="112">
        <v>90</v>
      </c>
      <c r="H33" s="111">
        <f t="shared" si="3"/>
        <v>510.3</v>
      </c>
      <c r="I33" s="117" t="s">
        <v>49</v>
      </c>
    </row>
    <row r="34" spans="1:15" s="108" customFormat="1" ht="20.25" customHeight="1">
      <c r="A34" s="51">
        <v>6</v>
      </c>
      <c r="B34" s="113" t="s">
        <v>40</v>
      </c>
      <c r="C34" s="112">
        <f>3.65*2.8</f>
        <v>10.219999999999999</v>
      </c>
      <c r="D34" s="22" t="s">
        <v>12</v>
      </c>
      <c r="E34" s="112">
        <v>6</v>
      </c>
      <c r="F34" s="111">
        <f>E34*C34</f>
        <v>61.31999999999999</v>
      </c>
      <c r="G34" s="112">
        <v>80</v>
      </c>
      <c r="H34" s="111">
        <f t="shared" si="3"/>
        <v>817.5999999999999</v>
      </c>
      <c r="I34" s="110" t="s">
        <v>39</v>
      </c>
      <c r="J34" s="109"/>
      <c r="K34" s="107"/>
      <c r="L34" s="107"/>
      <c r="M34" s="107"/>
      <c r="N34" s="107"/>
      <c r="O34" s="107"/>
    </row>
    <row r="35" spans="1:9" s="116" customFormat="1" ht="39.75" customHeight="1">
      <c r="A35" s="112">
        <v>7</v>
      </c>
      <c r="B35" s="113" t="s">
        <v>51</v>
      </c>
      <c r="C35" s="112">
        <v>1</v>
      </c>
      <c r="D35" s="112" t="s">
        <v>52</v>
      </c>
      <c r="E35" s="112">
        <v>140</v>
      </c>
      <c r="F35" s="111">
        <f>E35*C35</f>
        <v>140</v>
      </c>
      <c r="G35" s="112">
        <v>200</v>
      </c>
      <c r="H35" s="111">
        <f t="shared" si="3"/>
        <v>200</v>
      </c>
      <c r="I35" s="122" t="s">
        <v>53</v>
      </c>
    </row>
    <row r="36" spans="1:30" ht="23.25" customHeight="1">
      <c r="A36" s="51">
        <v>8</v>
      </c>
      <c r="B36" s="32" t="s">
        <v>182</v>
      </c>
      <c r="C36" s="22">
        <v>23.6</v>
      </c>
      <c r="D36" s="22" t="s">
        <v>12</v>
      </c>
      <c r="E36" s="20">
        <v>25</v>
      </c>
      <c r="F36" s="23">
        <f>E36*C36</f>
        <v>590</v>
      </c>
      <c r="G36" s="20">
        <v>20</v>
      </c>
      <c r="H36" s="23">
        <f>G36*C36</f>
        <v>472</v>
      </c>
      <c r="I36" s="21" t="s">
        <v>183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9" ht="18" customHeight="1">
      <c r="A37" s="139" t="s">
        <v>54</v>
      </c>
      <c r="B37" s="140"/>
      <c r="C37" s="18"/>
      <c r="D37" s="18"/>
      <c r="E37" s="16"/>
      <c r="F37" s="16"/>
      <c r="G37" s="18"/>
      <c r="H37" s="16"/>
      <c r="I37" s="19"/>
    </row>
    <row r="38" spans="1:15" s="9" customFormat="1" ht="27.75" customHeight="1">
      <c r="A38" s="20">
        <v>1</v>
      </c>
      <c r="B38" s="21" t="s">
        <v>27</v>
      </c>
      <c r="C38" s="22">
        <v>12.5</v>
      </c>
      <c r="D38" s="22" t="s">
        <v>12</v>
      </c>
      <c r="E38" s="22">
        <v>13</v>
      </c>
      <c r="F38" s="23">
        <f>E38*C38</f>
        <v>162.5</v>
      </c>
      <c r="G38" s="22">
        <v>12</v>
      </c>
      <c r="H38" s="23">
        <f aca="true" t="shared" si="4" ref="H38:H45">G38*C38</f>
        <v>150</v>
      </c>
      <c r="I38" s="50" t="s">
        <v>28</v>
      </c>
      <c r="K38" s="100"/>
      <c r="L38" s="100"/>
      <c r="M38" s="100"/>
      <c r="N38" s="100"/>
      <c r="O38" s="100"/>
    </row>
    <row r="39" spans="1:15" s="8" customFormat="1" ht="29.25" customHeight="1">
      <c r="A39" s="20">
        <v>2</v>
      </c>
      <c r="B39" s="21" t="s">
        <v>29</v>
      </c>
      <c r="C39" s="22">
        <f>16.2*2.8</f>
        <v>45.35999999999999</v>
      </c>
      <c r="D39" s="22" t="s">
        <v>12</v>
      </c>
      <c r="E39" s="22">
        <v>13</v>
      </c>
      <c r="F39" s="23">
        <f>E39*C39</f>
        <v>589.68</v>
      </c>
      <c r="G39" s="22">
        <v>12</v>
      </c>
      <c r="H39" s="23">
        <f t="shared" si="4"/>
        <v>544.3199999999999</v>
      </c>
      <c r="I39" s="50" t="s">
        <v>28</v>
      </c>
      <c r="K39" s="106"/>
      <c r="L39" s="106"/>
      <c r="M39" s="106"/>
      <c r="N39" s="106"/>
      <c r="O39" s="106"/>
    </row>
    <row r="40" spans="1:9" ht="27.75" customHeight="1">
      <c r="A40" s="20">
        <v>3</v>
      </c>
      <c r="B40" s="26" t="s">
        <v>34</v>
      </c>
      <c r="C40" s="27">
        <v>1</v>
      </c>
      <c r="D40" s="22" t="s">
        <v>35</v>
      </c>
      <c r="E40" s="115">
        <v>10</v>
      </c>
      <c r="F40" s="27">
        <f>C40*E40</f>
        <v>10</v>
      </c>
      <c r="G40" s="27">
        <v>15</v>
      </c>
      <c r="H40" s="23">
        <f t="shared" si="4"/>
        <v>15</v>
      </c>
      <c r="I40" s="104" t="s">
        <v>36</v>
      </c>
    </row>
    <row r="41" spans="1:9" s="116" customFormat="1" ht="48.75" customHeight="1">
      <c r="A41" s="20">
        <v>4</v>
      </c>
      <c r="B41" s="113" t="s">
        <v>48</v>
      </c>
      <c r="C41" s="112">
        <f>1.9*2.2*3</f>
        <v>12.54</v>
      </c>
      <c r="D41" s="112" t="s">
        <v>12</v>
      </c>
      <c r="E41" s="112">
        <v>75</v>
      </c>
      <c r="F41" s="111">
        <f aca="true" t="shared" si="5" ref="F41:F46">E41*C41</f>
        <v>940.4999999999999</v>
      </c>
      <c r="G41" s="112">
        <v>73</v>
      </c>
      <c r="H41" s="111">
        <f t="shared" si="4"/>
        <v>915.42</v>
      </c>
      <c r="I41" s="117" t="s">
        <v>49</v>
      </c>
    </row>
    <row r="42" spans="1:9" s="116" customFormat="1" ht="51.75" customHeight="1">
      <c r="A42" s="20">
        <v>5</v>
      </c>
      <c r="B42" s="113" t="s">
        <v>50</v>
      </c>
      <c r="C42" s="112">
        <f>1.9*0.6*3.5</f>
        <v>3.9899999999999998</v>
      </c>
      <c r="D42" s="112" t="s">
        <v>12</v>
      </c>
      <c r="E42" s="112">
        <v>75</v>
      </c>
      <c r="F42" s="111">
        <f t="shared" si="5"/>
        <v>299.25</v>
      </c>
      <c r="G42" s="112">
        <v>90</v>
      </c>
      <c r="H42" s="111">
        <f t="shared" si="4"/>
        <v>359.09999999999997</v>
      </c>
      <c r="I42" s="117" t="s">
        <v>49</v>
      </c>
    </row>
    <row r="43" spans="1:15" s="108" customFormat="1" ht="20.25" customHeight="1">
      <c r="A43" s="20">
        <v>6</v>
      </c>
      <c r="B43" s="113" t="s">
        <v>40</v>
      </c>
      <c r="C43" s="112">
        <f>4.2*2.8</f>
        <v>11.76</v>
      </c>
      <c r="D43" s="22" t="s">
        <v>12</v>
      </c>
      <c r="E43" s="112">
        <v>6</v>
      </c>
      <c r="F43" s="111">
        <f t="shared" si="5"/>
        <v>70.56</v>
      </c>
      <c r="G43" s="112">
        <v>80</v>
      </c>
      <c r="H43" s="111">
        <f t="shared" si="4"/>
        <v>940.8</v>
      </c>
      <c r="I43" s="110" t="s">
        <v>39</v>
      </c>
      <c r="J43" s="109"/>
      <c r="K43" s="107"/>
      <c r="L43" s="107"/>
      <c r="M43" s="107"/>
      <c r="N43" s="107"/>
      <c r="O43" s="107"/>
    </row>
    <row r="44" spans="1:15" s="108" customFormat="1" ht="20.25" customHeight="1">
      <c r="A44" s="20">
        <v>7</v>
      </c>
      <c r="B44" s="113" t="s">
        <v>55</v>
      </c>
      <c r="C44" s="112">
        <f>2.6*2.8</f>
        <v>7.279999999999999</v>
      </c>
      <c r="D44" s="22" t="s">
        <v>12</v>
      </c>
      <c r="E44" s="112">
        <v>55</v>
      </c>
      <c r="F44" s="111">
        <f t="shared" si="5"/>
        <v>400.4</v>
      </c>
      <c r="G44" s="112">
        <v>40</v>
      </c>
      <c r="H44" s="111">
        <f t="shared" si="4"/>
        <v>291.2</v>
      </c>
      <c r="I44" s="110" t="s">
        <v>56</v>
      </c>
      <c r="J44" s="109"/>
      <c r="K44" s="107"/>
      <c r="L44" s="107"/>
      <c r="M44" s="107"/>
      <c r="N44" s="107"/>
      <c r="O44" s="107"/>
    </row>
    <row r="45" spans="1:9" s="116" customFormat="1" ht="39.75" customHeight="1">
      <c r="A45" s="20">
        <v>8</v>
      </c>
      <c r="B45" s="113" t="s">
        <v>51</v>
      </c>
      <c r="C45" s="112">
        <v>1</v>
      </c>
      <c r="D45" s="112" t="s">
        <v>52</v>
      </c>
      <c r="E45" s="112">
        <v>120</v>
      </c>
      <c r="F45" s="111">
        <f t="shared" si="5"/>
        <v>120</v>
      </c>
      <c r="G45" s="112">
        <v>180</v>
      </c>
      <c r="H45" s="111">
        <f t="shared" si="4"/>
        <v>180</v>
      </c>
      <c r="I45" s="122" t="s">
        <v>53</v>
      </c>
    </row>
    <row r="46" spans="1:30" ht="23.25" customHeight="1">
      <c r="A46" s="51">
        <v>9</v>
      </c>
      <c r="B46" s="32" t="s">
        <v>182</v>
      </c>
      <c r="C46" s="22">
        <v>12.5</v>
      </c>
      <c r="D46" s="22" t="s">
        <v>12</v>
      </c>
      <c r="E46" s="20">
        <v>25</v>
      </c>
      <c r="F46" s="23">
        <f t="shared" si="5"/>
        <v>312.5</v>
      </c>
      <c r="G46" s="20">
        <v>20</v>
      </c>
      <c r="H46" s="23">
        <f>G46*C46</f>
        <v>250</v>
      </c>
      <c r="I46" s="21" t="s">
        <v>183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9" ht="18" customHeight="1">
      <c r="A47" s="139" t="s">
        <v>57</v>
      </c>
      <c r="B47" s="140"/>
      <c r="C47" s="18"/>
      <c r="D47" s="18"/>
      <c r="E47" s="16"/>
      <c r="F47" s="16"/>
      <c r="G47" s="18"/>
      <c r="H47" s="16"/>
      <c r="I47" s="19"/>
    </row>
    <row r="48" spans="1:9" s="9" customFormat="1" ht="27.75" customHeight="1">
      <c r="A48" s="20">
        <v>1</v>
      </c>
      <c r="B48" s="21" t="s">
        <v>27</v>
      </c>
      <c r="C48" s="22">
        <v>12.8</v>
      </c>
      <c r="D48" s="22" t="s">
        <v>12</v>
      </c>
      <c r="E48" s="22">
        <v>13</v>
      </c>
      <c r="F48" s="23">
        <f>E48*C48</f>
        <v>166.4</v>
      </c>
      <c r="G48" s="22">
        <v>12</v>
      </c>
      <c r="H48" s="23">
        <f>G48*C48</f>
        <v>153.60000000000002</v>
      </c>
      <c r="I48" s="50" t="s">
        <v>28</v>
      </c>
    </row>
    <row r="49" spans="1:9" s="8" customFormat="1" ht="29.25" customHeight="1">
      <c r="A49" s="20">
        <v>2</v>
      </c>
      <c r="B49" s="21" t="s">
        <v>29</v>
      </c>
      <c r="C49" s="22">
        <f>14.7*2.8</f>
        <v>41.16</v>
      </c>
      <c r="D49" s="22" t="s">
        <v>12</v>
      </c>
      <c r="E49" s="22">
        <v>13</v>
      </c>
      <c r="F49" s="23">
        <f>E49*C49</f>
        <v>535.0799999999999</v>
      </c>
      <c r="G49" s="22">
        <v>12</v>
      </c>
      <c r="H49" s="23">
        <f aca="true" t="shared" si="6" ref="H49:H54">G49*C49</f>
        <v>493.91999999999996</v>
      </c>
      <c r="I49" s="50" t="s">
        <v>28</v>
      </c>
    </row>
    <row r="50" spans="1:15" s="108" customFormat="1" ht="20.25" customHeight="1">
      <c r="A50" s="114">
        <v>3</v>
      </c>
      <c r="B50" s="113" t="s">
        <v>40</v>
      </c>
      <c r="C50" s="112">
        <f>2.7*2.7</f>
        <v>7.290000000000001</v>
      </c>
      <c r="D50" s="22" t="s">
        <v>12</v>
      </c>
      <c r="E50" s="112">
        <v>8</v>
      </c>
      <c r="F50" s="111">
        <f>E50*C50</f>
        <v>58.32000000000001</v>
      </c>
      <c r="G50" s="112">
        <v>80</v>
      </c>
      <c r="H50" s="23">
        <f t="shared" si="6"/>
        <v>583.2</v>
      </c>
      <c r="I50" s="110" t="s">
        <v>58</v>
      </c>
      <c r="J50" s="109"/>
      <c r="K50" s="107"/>
      <c r="L50" s="107"/>
      <c r="M50" s="107"/>
      <c r="N50" s="107"/>
      <c r="O50" s="107"/>
    </row>
    <row r="51" spans="1:9" s="8" customFormat="1" ht="29.25" customHeight="1">
      <c r="A51" s="20">
        <v>4</v>
      </c>
      <c r="B51" s="21" t="s">
        <v>59</v>
      </c>
      <c r="C51" s="22">
        <v>2.8</v>
      </c>
      <c r="D51" s="22" t="s">
        <v>24</v>
      </c>
      <c r="E51" s="22">
        <v>40</v>
      </c>
      <c r="F51" s="23">
        <f>E51*C51</f>
        <v>112</v>
      </c>
      <c r="G51" s="22">
        <v>40</v>
      </c>
      <c r="H51" s="23">
        <f t="shared" si="6"/>
        <v>112</v>
      </c>
      <c r="I51" s="50" t="s">
        <v>60</v>
      </c>
    </row>
    <row r="52" spans="1:9" ht="27.75" customHeight="1">
      <c r="A52" s="20">
        <v>5</v>
      </c>
      <c r="B52" s="26" t="s">
        <v>34</v>
      </c>
      <c r="C52" s="27">
        <v>1</v>
      </c>
      <c r="D52" s="22" t="s">
        <v>35</v>
      </c>
      <c r="E52" s="115">
        <v>10</v>
      </c>
      <c r="F52" s="27">
        <f>C52*E52</f>
        <v>10</v>
      </c>
      <c r="G52" s="27">
        <v>15</v>
      </c>
      <c r="H52" s="23">
        <f t="shared" si="6"/>
        <v>15</v>
      </c>
      <c r="I52" s="104" t="s">
        <v>36</v>
      </c>
    </row>
    <row r="53" spans="1:15" s="108" customFormat="1" ht="20.25" customHeight="1">
      <c r="A53" s="51">
        <v>6</v>
      </c>
      <c r="B53" s="113" t="s">
        <v>40</v>
      </c>
      <c r="C53" s="112">
        <f>2.7*2.8</f>
        <v>7.56</v>
      </c>
      <c r="D53" s="22" t="s">
        <v>12</v>
      </c>
      <c r="E53" s="112">
        <v>6</v>
      </c>
      <c r="F53" s="111">
        <f>E53*C53</f>
        <v>45.36</v>
      </c>
      <c r="G53" s="112">
        <v>80</v>
      </c>
      <c r="H53" s="23">
        <f t="shared" si="6"/>
        <v>604.8</v>
      </c>
      <c r="I53" s="110" t="s">
        <v>39</v>
      </c>
      <c r="J53" s="109"/>
      <c r="K53" s="107"/>
      <c r="L53" s="107"/>
      <c r="M53" s="107"/>
      <c r="N53" s="107"/>
      <c r="O53" s="107"/>
    </row>
    <row r="54" spans="1:9" s="116" customFormat="1" ht="39.75" customHeight="1">
      <c r="A54" s="112">
        <v>7</v>
      </c>
      <c r="B54" s="113" t="s">
        <v>51</v>
      </c>
      <c r="C54" s="112">
        <v>1</v>
      </c>
      <c r="D54" s="112" t="s">
        <v>52</v>
      </c>
      <c r="E54" s="112">
        <v>110</v>
      </c>
      <c r="F54" s="111">
        <f>E54*C54</f>
        <v>110</v>
      </c>
      <c r="G54" s="112">
        <v>160</v>
      </c>
      <c r="H54" s="23">
        <f t="shared" si="6"/>
        <v>160</v>
      </c>
      <c r="I54" s="122" t="s">
        <v>53</v>
      </c>
    </row>
    <row r="55" spans="1:30" ht="23.25" customHeight="1">
      <c r="A55" s="51">
        <v>8</v>
      </c>
      <c r="B55" s="32" t="s">
        <v>182</v>
      </c>
      <c r="C55" s="22">
        <v>12.8</v>
      </c>
      <c r="D55" s="22" t="s">
        <v>12</v>
      </c>
      <c r="E55" s="20">
        <v>25</v>
      </c>
      <c r="F55" s="23">
        <f>E55*C55</f>
        <v>320</v>
      </c>
      <c r="G55" s="20">
        <v>20</v>
      </c>
      <c r="H55" s="23">
        <f>G55*C55</f>
        <v>256</v>
      </c>
      <c r="I55" s="21" t="s">
        <v>183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9" s="118" customFormat="1" ht="18" customHeight="1">
      <c r="A56" s="141" t="s">
        <v>61</v>
      </c>
      <c r="B56" s="142"/>
      <c r="C56" s="121"/>
      <c r="D56" s="121"/>
      <c r="E56" s="120"/>
      <c r="F56" s="120"/>
      <c r="G56" s="121"/>
      <c r="H56" s="120"/>
      <c r="I56" s="119"/>
    </row>
    <row r="57" spans="1:9" s="9" customFormat="1" ht="27.75" customHeight="1">
      <c r="A57" s="20">
        <v>1</v>
      </c>
      <c r="B57" s="21" t="s">
        <v>27</v>
      </c>
      <c r="C57" s="22">
        <v>12.5</v>
      </c>
      <c r="D57" s="22" t="s">
        <v>12</v>
      </c>
      <c r="E57" s="22">
        <v>13</v>
      </c>
      <c r="F57" s="23">
        <f>E57*C57</f>
        <v>162.5</v>
      </c>
      <c r="G57" s="22">
        <v>12</v>
      </c>
      <c r="H57" s="23">
        <f aca="true" t="shared" si="7" ref="H57:H62">G57*C57</f>
        <v>150</v>
      </c>
      <c r="I57" s="50" t="s">
        <v>28</v>
      </c>
    </row>
    <row r="58" spans="1:9" s="8" customFormat="1" ht="29.25" customHeight="1">
      <c r="A58" s="20">
        <v>2</v>
      </c>
      <c r="B58" s="21" t="s">
        <v>29</v>
      </c>
      <c r="C58" s="22">
        <f>14.3*2.8</f>
        <v>40.04</v>
      </c>
      <c r="D58" s="22" t="s">
        <v>12</v>
      </c>
      <c r="E58" s="22">
        <v>13</v>
      </c>
      <c r="F58" s="23">
        <f>E58*C58</f>
        <v>520.52</v>
      </c>
      <c r="G58" s="22">
        <v>12</v>
      </c>
      <c r="H58" s="23">
        <f t="shared" si="7"/>
        <v>480.48</v>
      </c>
      <c r="I58" s="50" t="s">
        <v>28</v>
      </c>
    </row>
    <row r="59" spans="1:15" s="108" customFormat="1" ht="20.25" customHeight="1">
      <c r="A59" s="114">
        <v>3</v>
      </c>
      <c r="B59" s="113" t="s">
        <v>55</v>
      </c>
      <c r="C59" s="112">
        <f>3*2.8</f>
        <v>8.399999999999999</v>
      </c>
      <c r="D59" s="22" t="s">
        <v>12</v>
      </c>
      <c r="E59" s="112">
        <v>55</v>
      </c>
      <c r="F59" s="111">
        <f>E59*C59</f>
        <v>461.99999999999994</v>
      </c>
      <c r="G59" s="112">
        <v>40</v>
      </c>
      <c r="H59" s="111">
        <f t="shared" si="7"/>
        <v>335.99999999999994</v>
      </c>
      <c r="I59" s="110" t="s">
        <v>56</v>
      </c>
      <c r="J59" s="109"/>
      <c r="K59" s="107"/>
      <c r="L59" s="107"/>
      <c r="M59" s="107"/>
      <c r="N59" s="107"/>
      <c r="O59" s="107"/>
    </row>
    <row r="60" spans="1:9" ht="27.75" customHeight="1">
      <c r="A60" s="20">
        <v>4</v>
      </c>
      <c r="B60" s="26" t="s">
        <v>34</v>
      </c>
      <c r="C60" s="27">
        <v>1</v>
      </c>
      <c r="D60" s="22" t="s">
        <v>35</v>
      </c>
      <c r="E60" s="115">
        <v>10</v>
      </c>
      <c r="F60" s="27">
        <f>C60*E60</f>
        <v>10</v>
      </c>
      <c r="G60" s="27">
        <v>15</v>
      </c>
      <c r="H60" s="23">
        <f t="shared" si="7"/>
        <v>15</v>
      </c>
      <c r="I60" s="104" t="s">
        <v>36</v>
      </c>
    </row>
    <row r="61" spans="1:9" s="116" customFormat="1" ht="63.75" customHeight="1">
      <c r="A61" s="114">
        <v>5</v>
      </c>
      <c r="B61" s="113" t="s">
        <v>62</v>
      </c>
      <c r="C61" s="112">
        <f>1.2*1.1*4</f>
        <v>5.28</v>
      </c>
      <c r="D61" s="112" t="s">
        <v>12</v>
      </c>
      <c r="E61" s="112">
        <v>80</v>
      </c>
      <c r="F61" s="111">
        <f>E61*C61</f>
        <v>422.40000000000003</v>
      </c>
      <c r="G61" s="112">
        <v>90</v>
      </c>
      <c r="H61" s="111">
        <f t="shared" si="7"/>
        <v>475.20000000000005</v>
      </c>
      <c r="I61" s="117" t="s">
        <v>49</v>
      </c>
    </row>
    <row r="62" spans="1:9" s="116" customFormat="1" ht="63.75" customHeight="1">
      <c r="A62" s="114">
        <v>6</v>
      </c>
      <c r="B62" s="113" t="s">
        <v>63</v>
      </c>
      <c r="C62" s="112">
        <v>1</v>
      </c>
      <c r="D62" s="112" t="s">
        <v>52</v>
      </c>
      <c r="E62" s="112">
        <v>260</v>
      </c>
      <c r="F62" s="111">
        <f>E62*C62</f>
        <v>260</v>
      </c>
      <c r="G62" s="112">
        <v>350</v>
      </c>
      <c r="H62" s="111">
        <f t="shared" si="7"/>
        <v>350</v>
      </c>
      <c r="I62" s="117" t="s">
        <v>49</v>
      </c>
    </row>
    <row r="63" spans="1:30" ht="23.25" customHeight="1">
      <c r="A63" s="51">
        <v>7</v>
      </c>
      <c r="B63" s="32" t="s">
        <v>182</v>
      </c>
      <c r="C63" s="22">
        <v>12.5</v>
      </c>
      <c r="D63" s="22" t="s">
        <v>12</v>
      </c>
      <c r="E63" s="20">
        <v>25</v>
      </c>
      <c r="F63" s="23">
        <f>E63*C63</f>
        <v>312.5</v>
      </c>
      <c r="G63" s="20">
        <v>20</v>
      </c>
      <c r="H63" s="23">
        <f>G63*C63</f>
        <v>250</v>
      </c>
      <c r="I63" s="21" t="s">
        <v>183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9" s="118" customFormat="1" ht="18" customHeight="1">
      <c r="A64" s="141" t="s">
        <v>64</v>
      </c>
      <c r="B64" s="142"/>
      <c r="C64" s="121"/>
      <c r="D64" s="121"/>
      <c r="E64" s="120"/>
      <c r="F64" s="120"/>
      <c r="G64" s="121"/>
      <c r="H64" s="120"/>
      <c r="I64" s="119"/>
    </row>
    <row r="65" spans="1:9" s="9" customFormat="1" ht="27.75" customHeight="1">
      <c r="A65" s="20">
        <v>1</v>
      </c>
      <c r="B65" s="21" t="s">
        <v>27</v>
      </c>
      <c r="C65" s="22">
        <v>2.5</v>
      </c>
      <c r="D65" s="22" t="s">
        <v>12</v>
      </c>
      <c r="E65" s="22">
        <v>13</v>
      </c>
      <c r="F65" s="23">
        <f>E65*C65</f>
        <v>32.5</v>
      </c>
      <c r="G65" s="22">
        <v>12</v>
      </c>
      <c r="H65" s="23">
        <f>G65*C65</f>
        <v>30</v>
      </c>
      <c r="I65" s="50" t="s">
        <v>28</v>
      </c>
    </row>
    <row r="66" spans="1:9" s="8" customFormat="1" ht="29.25" customHeight="1">
      <c r="A66" s="20">
        <v>2</v>
      </c>
      <c r="B66" s="21" t="s">
        <v>29</v>
      </c>
      <c r="C66" s="22">
        <f>6.9*2.8</f>
        <v>19.32</v>
      </c>
      <c r="D66" s="22" t="s">
        <v>12</v>
      </c>
      <c r="E66" s="22">
        <v>13</v>
      </c>
      <c r="F66" s="23">
        <f>E66*C66</f>
        <v>251.16</v>
      </c>
      <c r="G66" s="22">
        <v>12</v>
      </c>
      <c r="H66" s="23">
        <f>G66*C66</f>
        <v>231.84</v>
      </c>
      <c r="I66" s="50" t="s">
        <v>28</v>
      </c>
    </row>
    <row r="67" spans="1:9" ht="39.75" customHeight="1">
      <c r="A67" s="20">
        <v>3</v>
      </c>
      <c r="B67" s="21" t="s">
        <v>30</v>
      </c>
      <c r="C67" s="20">
        <v>2.5</v>
      </c>
      <c r="D67" s="22" t="s">
        <v>12</v>
      </c>
      <c r="E67" s="22">
        <v>10</v>
      </c>
      <c r="F67" s="23">
        <f>E67*C67</f>
        <v>25</v>
      </c>
      <c r="G67" s="22">
        <v>25</v>
      </c>
      <c r="H67" s="23">
        <f>G67*C67</f>
        <v>62.5</v>
      </c>
      <c r="I67" s="25" t="s">
        <v>67</v>
      </c>
    </row>
    <row r="68" spans="1:30" ht="23.25" customHeight="1">
      <c r="A68" s="51">
        <v>4</v>
      </c>
      <c r="B68" s="32" t="s">
        <v>182</v>
      </c>
      <c r="C68" s="22">
        <v>2.5</v>
      </c>
      <c r="D68" s="22" t="s">
        <v>12</v>
      </c>
      <c r="E68" s="20">
        <v>25</v>
      </c>
      <c r="F68" s="23">
        <f>E68*C68</f>
        <v>62.5</v>
      </c>
      <c r="G68" s="20">
        <v>20</v>
      </c>
      <c r="H68" s="23">
        <f>G68*C68</f>
        <v>50</v>
      </c>
      <c r="I68" s="21" t="s">
        <v>183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9" s="118" customFormat="1" ht="18" customHeight="1">
      <c r="A69" s="141" t="s">
        <v>65</v>
      </c>
      <c r="B69" s="142"/>
      <c r="C69" s="121"/>
      <c r="D69" s="121"/>
      <c r="E69" s="120"/>
      <c r="F69" s="120"/>
      <c r="G69" s="121"/>
      <c r="H69" s="120"/>
      <c r="I69" s="119"/>
    </row>
    <row r="70" spans="1:9" s="9" customFormat="1" ht="27.75" customHeight="1">
      <c r="A70" s="20">
        <v>1</v>
      </c>
      <c r="B70" s="21" t="s">
        <v>27</v>
      </c>
      <c r="C70" s="22">
        <v>4.1</v>
      </c>
      <c r="D70" s="22" t="s">
        <v>12</v>
      </c>
      <c r="E70" s="22">
        <v>13</v>
      </c>
      <c r="F70" s="23">
        <f aca="true" t="shared" si="8" ref="F70:F75">E70*C70</f>
        <v>53.3</v>
      </c>
      <c r="G70" s="22">
        <v>12</v>
      </c>
      <c r="H70" s="23">
        <f aca="true" t="shared" si="9" ref="H70:H75">G70*C70</f>
        <v>49.199999999999996</v>
      </c>
      <c r="I70" s="50" t="s">
        <v>28</v>
      </c>
    </row>
    <row r="71" spans="1:9" s="8" customFormat="1" ht="29.25" customHeight="1">
      <c r="A71" s="20">
        <v>2</v>
      </c>
      <c r="B71" s="21" t="s">
        <v>29</v>
      </c>
      <c r="C71" s="22">
        <f>8.8*2.8</f>
        <v>24.64</v>
      </c>
      <c r="D71" s="22" t="s">
        <v>12</v>
      </c>
      <c r="E71" s="22">
        <v>13</v>
      </c>
      <c r="F71" s="23">
        <f t="shared" si="8"/>
        <v>320.32</v>
      </c>
      <c r="G71" s="22">
        <v>12</v>
      </c>
      <c r="H71" s="23">
        <f t="shared" si="9"/>
        <v>295.68</v>
      </c>
      <c r="I71" s="50" t="s">
        <v>28</v>
      </c>
    </row>
    <row r="72" spans="1:9" ht="39.75" customHeight="1">
      <c r="A72" s="20">
        <v>3</v>
      </c>
      <c r="B72" s="21" t="s">
        <v>30</v>
      </c>
      <c r="C72" s="20">
        <v>1.9</v>
      </c>
      <c r="D72" s="22" t="s">
        <v>12</v>
      </c>
      <c r="E72" s="22">
        <v>10</v>
      </c>
      <c r="F72" s="23">
        <f t="shared" si="8"/>
        <v>19</v>
      </c>
      <c r="G72" s="22">
        <v>25</v>
      </c>
      <c r="H72" s="23">
        <f t="shared" si="9"/>
        <v>47.5</v>
      </c>
      <c r="I72" s="25" t="s">
        <v>67</v>
      </c>
    </row>
    <row r="73" spans="1:9" s="8" customFormat="1" ht="29.25" customHeight="1">
      <c r="A73" s="20">
        <v>4</v>
      </c>
      <c r="B73" s="21" t="s">
        <v>59</v>
      </c>
      <c r="C73" s="22">
        <v>2.8</v>
      </c>
      <c r="D73" s="22" t="s">
        <v>24</v>
      </c>
      <c r="E73" s="22">
        <v>40</v>
      </c>
      <c r="F73" s="23">
        <f t="shared" si="8"/>
        <v>112</v>
      </c>
      <c r="G73" s="22">
        <v>40</v>
      </c>
      <c r="H73" s="23">
        <f t="shared" si="9"/>
        <v>112</v>
      </c>
      <c r="I73" s="50" t="s">
        <v>60</v>
      </c>
    </row>
    <row r="74" spans="1:9" s="8" customFormat="1" ht="36.75" customHeight="1">
      <c r="A74" s="20">
        <v>5</v>
      </c>
      <c r="B74" s="21" t="s">
        <v>167</v>
      </c>
      <c r="C74" s="22">
        <v>1</v>
      </c>
      <c r="D74" s="22" t="s">
        <v>168</v>
      </c>
      <c r="E74" s="22">
        <v>500</v>
      </c>
      <c r="F74" s="23">
        <f t="shared" si="8"/>
        <v>500</v>
      </c>
      <c r="G74" s="22">
        <v>320</v>
      </c>
      <c r="H74" s="23">
        <f t="shared" si="9"/>
        <v>320</v>
      </c>
      <c r="I74" s="50" t="s">
        <v>169</v>
      </c>
    </row>
    <row r="75" spans="1:9" s="116" customFormat="1" ht="52.5" customHeight="1">
      <c r="A75" s="114">
        <v>6</v>
      </c>
      <c r="B75" s="113" t="s">
        <v>63</v>
      </c>
      <c r="C75" s="112">
        <v>1</v>
      </c>
      <c r="D75" s="112" t="s">
        <v>52</v>
      </c>
      <c r="E75" s="112">
        <v>260</v>
      </c>
      <c r="F75" s="111">
        <f t="shared" si="8"/>
        <v>260</v>
      </c>
      <c r="G75" s="112">
        <v>350</v>
      </c>
      <c r="H75" s="111">
        <f t="shared" si="9"/>
        <v>350</v>
      </c>
      <c r="I75" s="117" t="s">
        <v>49</v>
      </c>
    </row>
    <row r="76" spans="1:9" ht="17.25" customHeight="1">
      <c r="A76" s="139" t="s">
        <v>66</v>
      </c>
      <c r="B76" s="140"/>
      <c r="C76" s="28"/>
      <c r="D76" s="28"/>
      <c r="E76" s="29"/>
      <c r="F76" s="29"/>
      <c r="G76" s="30"/>
      <c r="H76" s="29"/>
      <c r="I76" s="31"/>
    </row>
    <row r="77" spans="1:9" ht="39.75" customHeight="1">
      <c r="A77" s="20">
        <v>1</v>
      </c>
      <c r="B77" s="21" t="s">
        <v>30</v>
      </c>
      <c r="C77" s="20">
        <v>9.4</v>
      </c>
      <c r="D77" s="22" t="s">
        <v>12</v>
      </c>
      <c r="E77" s="22">
        <v>15</v>
      </c>
      <c r="F77" s="23">
        <f>E77*C77</f>
        <v>141</v>
      </c>
      <c r="G77" s="22">
        <v>25</v>
      </c>
      <c r="H77" s="23">
        <f aca="true" t="shared" si="10" ref="H77:H82">G77*C77</f>
        <v>235</v>
      </c>
      <c r="I77" s="25" t="s">
        <v>67</v>
      </c>
    </row>
    <row r="78" spans="1:11" s="9" customFormat="1" ht="39.75" customHeight="1">
      <c r="A78" s="20">
        <v>2</v>
      </c>
      <c r="B78" s="21" t="s">
        <v>68</v>
      </c>
      <c r="C78" s="20">
        <f>12.3*2.6</f>
        <v>31.980000000000004</v>
      </c>
      <c r="D78" s="22" t="s">
        <v>12</v>
      </c>
      <c r="E78" s="22">
        <v>10</v>
      </c>
      <c r="F78" s="23">
        <f>E78*C78</f>
        <v>319.80000000000007</v>
      </c>
      <c r="G78" s="22">
        <v>25</v>
      </c>
      <c r="H78" s="23">
        <f t="shared" si="10"/>
        <v>799.5000000000001</v>
      </c>
      <c r="I78" s="25" t="s">
        <v>67</v>
      </c>
      <c r="K78" s="5"/>
    </row>
    <row r="79" spans="1:9" s="9" customFormat="1" ht="17.25" customHeight="1">
      <c r="A79" s="33">
        <v>3</v>
      </c>
      <c r="B79" s="21" t="s">
        <v>69</v>
      </c>
      <c r="C79" s="20">
        <v>1</v>
      </c>
      <c r="D79" s="22" t="s">
        <v>70</v>
      </c>
      <c r="E79" s="22">
        <v>85</v>
      </c>
      <c r="F79" s="23">
        <f>E79*C79</f>
        <v>85</v>
      </c>
      <c r="G79" s="22">
        <v>95</v>
      </c>
      <c r="H79" s="23">
        <f t="shared" si="10"/>
        <v>95</v>
      </c>
      <c r="I79" s="21" t="s">
        <v>71</v>
      </c>
    </row>
    <row r="80" spans="1:9" ht="27.75" customHeight="1">
      <c r="A80" s="20">
        <v>4</v>
      </c>
      <c r="B80" s="26" t="s">
        <v>34</v>
      </c>
      <c r="C80" s="27">
        <v>3</v>
      </c>
      <c r="D80" s="22" t="s">
        <v>35</v>
      </c>
      <c r="E80" s="115">
        <v>10</v>
      </c>
      <c r="F80" s="27">
        <f>C80*E80</f>
        <v>30</v>
      </c>
      <c r="G80" s="27">
        <v>15</v>
      </c>
      <c r="H80" s="23">
        <f t="shared" si="10"/>
        <v>45</v>
      </c>
      <c r="I80" s="104" t="s">
        <v>36</v>
      </c>
    </row>
    <row r="81" spans="1:15" s="108" customFormat="1" ht="20.25" customHeight="1">
      <c r="A81" s="51">
        <v>5</v>
      </c>
      <c r="B81" s="113" t="s">
        <v>72</v>
      </c>
      <c r="C81" s="112">
        <f>1.5*2.8+2</f>
        <v>6.199999999999999</v>
      </c>
      <c r="D81" s="22" t="s">
        <v>12</v>
      </c>
      <c r="E81" s="112">
        <v>6</v>
      </c>
      <c r="F81" s="111">
        <f>E81*C81</f>
        <v>37.199999999999996</v>
      </c>
      <c r="G81" s="112">
        <v>40</v>
      </c>
      <c r="H81" s="111">
        <f t="shared" si="10"/>
        <v>247.99999999999997</v>
      </c>
      <c r="I81" s="110" t="s">
        <v>39</v>
      </c>
      <c r="J81" s="109"/>
      <c r="K81" s="107"/>
      <c r="L81" s="107"/>
      <c r="M81" s="107"/>
      <c r="N81" s="107"/>
      <c r="O81" s="107"/>
    </row>
    <row r="82" spans="1:15" s="108" customFormat="1" ht="20.25" customHeight="1">
      <c r="A82" s="114">
        <v>6</v>
      </c>
      <c r="B82" s="113" t="s">
        <v>55</v>
      </c>
      <c r="C82" s="112">
        <f>3*2.8</f>
        <v>8.399999999999999</v>
      </c>
      <c r="D82" s="22" t="s">
        <v>12</v>
      </c>
      <c r="E82" s="112">
        <v>55</v>
      </c>
      <c r="F82" s="111">
        <f>E82*C82</f>
        <v>461.99999999999994</v>
      </c>
      <c r="G82" s="112">
        <v>40</v>
      </c>
      <c r="H82" s="111">
        <f t="shared" si="10"/>
        <v>335.99999999999994</v>
      </c>
      <c r="I82" s="110" t="s">
        <v>56</v>
      </c>
      <c r="J82" s="109"/>
      <c r="K82" s="107"/>
      <c r="L82" s="107"/>
      <c r="M82" s="107"/>
      <c r="N82" s="107"/>
      <c r="O82" s="107"/>
    </row>
    <row r="83" spans="1:30" s="14" customFormat="1" ht="19.5" customHeight="1">
      <c r="A83" s="139" t="s">
        <v>170</v>
      </c>
      <c r="B83" s="140"/>
      <c r="C83" s="16"/>
      <c r="D83" s="16"/>
      <c r="E83" s="18"/>
      <c r="F83" s="16"/>
      <c r="G83" s="18"/>
      <c r="H83" s="16"/>
      <c r="I83" s="19"/>
      <c r="J83" s="8"/>
      <c r="K83" s="8"/>
      <c r="L83" s="8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s="14" customFormat="1" ht="37.5" customHeight="1">
      <c r="A84" s="51">
        <v>1</v>
      </c>
      <c r="B84" s="21" t="s">
        <v>30</v>
      </c>
      <c r="C84" s="20">
        <v>4.7</v>
      </c>
      <c r="D84" s="22" t="s">
        <v>12</v>
      </c>
      <c r="E84" s="22">
        <v>10</v>
      </c>
      <c r="F84" s="23">
        <f>E84*C84</f>
        <v>47</v>
      </c>
      <c r="G84" s="22">
        <v>25</v>
      </c>
      <c r="H84" s="23">
        <f>G84*C84</f>
        <v>117.5</v>
      </c>
      <c r="I84" s="25" t="s">
        <v>67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14" customFormat="1" ht="38.25" customHeight="1">
      <c r="A85" s="51">
        <v>2</v>
      </c>
      <c r="B85" s="21" t="s">
        <v>68</v>
      </c>
      <c r="C85" s="20">
        <f>8.9*2.5</f>
        <v>22.25</v>
      </c>
      <c r="D85" s="22" t="s">
        <v>12</v>
      </c>
      <c r="E85" s="22">
        <v>10</v>
      </c>
      <c r="F85" s="23">
        <f>E85*C85</f>
        <v>222.5</v>
      </c>
      <c r="G85" s="22">
        <v>25</v>
      </c>
      <c r="H85" s="23">
        <f>G85*C85</f>
        <v>556.25</v>
      </c>
      <c r="I85" s="25" t="s">
        <v>67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23.25" customHeight="1">
      <c r="A86" s="51">
        <v>3</v>
      </c>
      <c r="B86" s="32" t="s">
        <v>73</v>
      </c>
      <c r="C86" s="22">
        <v>21</v>
      </c>
      <c r="D86" s="22" t="s">
        <v>12</v>
      </c>
      <c r="E86" s="20">
        <v>25</v>
      </c>
      <c r="F86" s="23">
        <f>E86*C86</f>
        <v>525</v>
      </c>
      <c r="G86" s="20">
        <v>20</v>
      </c>
      <c r="H86" s="23">
        <f>G86*C86</f>
        <v>420</v>
      </c>
      <c r="I86" s="21" t="s">
        <v>74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9" s="9" customFormat="1" ht="17.25" customHeight="1">
      <c r="A87" s="51">
        <v>4</v>
      </c>
      <c r="B87" s="21" t="s">
        <v>69</v>
      </c>
      <c r="C87" s="20">
        <v>1</v>
      </c>
      <c r="D87" s="22" t="s">
        <v>70</v>
      </c>
      <c r="E87" s="22">
        <v>85</v>
      </c>
      <c r="F87" s="23">
        <f>E87*C87</f>
        <v>85</v>
      </c>
      <c r="G87" s="22">
        <v>95</v>
      </c>
      <c r="H87" s="23">
        <f>G87*C87</f>
        <v>95</v>
      </c>
      <c r="I87" s="21" t="s">
        <v>71</v>
      </c>
    </row>
    <row r="88" spans="1:9" ht="27.75" customHeight="1">
      <c r="A88" s="20">
        <v>5</v>
      </c>
      <c r="B88" s="26" t="s">
        <v>34</v>
      </c>
      <c r="C88" s="27">
        <v>1</v>
      </c>
      <c r="D88" s="22" t="s">
        <v>35</v>
      </c>
      <c r="E88" s="115">
        <v>10</v>
      </c>
      <c r="F88" s="27">
        <f>C88*E88</f>
        <v>10</v>
      </c>
      <c r="G88" s="27">
        <v>15</v>
      </c>
      <c r="H88" s="23">
        <f>G88*C88</f>
        <v>15</v>
      </c>
      <c r="I88" s="104" t="s">
        <v>36</v>
      </c>
    </row>
    <row r="89" spans="1:30" s="14" customFormat="1" ht="19.5" customHeight="1">
      <c r="A89" s="139" t="s">
        <v>171</v>
      </c>
      <c r="B89" s="140"/>
      <c r="C89" s="16"/>
      <c r="D89" s="16"/>
      <c r="E89" s="18"/>
      <c r="F89" s="16"/>
      <c r="G89" s="18"/>
      <c r="H89" s="16"/>
      <c r="I89" s="19"/>
      <c r="J89" s="8"/>
      <c r="K89" s="8"/>
      <c r="L89" s="8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s="14" customFormat="1" ht="37.5" customHeight="1">
      <c r="A90" s="51">
        <v>1</v>
      </c>
      <c r="B90" s="21" t="s">
        <v>30</v>
      </c>
      <c r="C90" s="20">
        <v>5.3</v>
      </c>
      <c r="D90" s="22" t="s">
        <v>12</v>
      </c>
      <c r="E90" s="22">
        <v>10</v>
      </c>
      <c r="F90" s="23">
        <f>E90*C90</f>
        <v>53</v>
      </c>
      <c r="G90" s="22">
        <v>25</v>
      </c>
      <c r="H90" s="23">
        <f>G90*C90</f>
        <v>132.5</v>
      </c>
      <c r="I90" s="25" t="s">
        <v>67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14" customFormat="1" ht="38.25" customHeight="1">
      <c r="A91" s="51">
        <v>2</v>
      </c>
      <c r="B91" s="21" t="s">
        <v>68</v>
      </c>
      <c r="C91" s="20">
        <f>9.3*2.5</f>
        <v>23.25</v>
      </c>
      <c r="D91" s="22" t="s">
        <v>12</v>
      </c>
      <c r="E91" s="22">
        <v>10</v>
      </c>
      <c r="F91" s="23">
        <f>E91*C91</f>
        <v>232.5</v>
      </c>
      <c r="G91" s="22">
        <v>25</v>
      </c>
      <c r="H91" s="23">
        <f>G91*C91</f>
        <v>581.25</v>
      </c>
      <c r="I91" s="25" t="s">
        <v>67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23.25" customHeight="1">
      <c r="A92" s="51">
        <v>3</v>
      </c>
      <c r="B92" s="32" t="s">
        <v>73</v>
      </c>
      <c r="C92" s="22">
        <v>22</v>
      </c>
      <c r="D92" s="22" t="s">
        <v>12</v>
      </c>
      <c r="E92" s="20">
        <v>25</v>
      </c>
      <c r="F92" s="23">
        <f>E92*C92</f>
        <v>550</v>
      </c>
      <c r="G92" s="20">
        <v>20</v>
      </c>
      <c r="H92" s="23">
        <f>G92*C92</f>
        <v>440</v>
      </c>
      <c r="I92" s="21" t="s">
        <v>179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9" s="9" customFormat="1" ht="17.25" customHeight="1">
      <c r="A93" s="51">
        <v>4</v>
      </c>
      <c r="B93" s="21" t="s">
        <v>69</v>
      </c>
      <c r="C93" s="20">
        <v>1</v>
      </c>
      <c r="D93" s="22" t="s">
        <v>70</v>
      </c>
      <c r="E93" s="22">
        <v>85</v>
      </c>
      <c r="F93" s="23">
        <f>E93*C93</f>
        <v>85</v>
      </c>
      <c r="G93" s="22">
        <v>95</v>
      </c>
      <c r="H93" s="23">
        <f>G93*C93</f>
        <v>95</v>
      </c>
      <c r="I93" s="21" t="s">
        <v>71</v>
      </c>
    </row>
    <row r="94" spans="1:11" ht="27.75" customHeight="1">
      <c r="A94" s="20">
        <v>5</v>
      </c>
      <c r="B94" s="26" t="s">
        <v>34</v>
      </c>
      <c r="C94" s="27">
        <v>1</v>
      </c>
      <c r="D94" s="22" t="s">
        <v>35</v>
      </c>
      <c r="E94" s="115">
        <v>10</v>
      </c>
      <c r="F94" s="27">
        <f>C94*E94</f>
        <v>10</v>
      </c>
      <c r="G94" s="27">
        <v>15</v>
      </c>
      <c r="H94" s="23">
        <f>G94*C94</f>
        <v>15</v>
      </c>
      <c r="I94" s="104" t="s">
        <v>36</v>
      </c>
      <c r="J94" s="5"/>
      <c r="K94" s="5">
        <f>9.3*1.8</f>
        <v>16.740000000000002</v>
      </c>
    </row>
    <row r="95" spans="1:17" ht="18" customHeight="1">
      <c r="A95" s="66" t="s">
        <v>75</v>
      </c>
      <c r="B95" s="67" t="s">
        <v>76</v>
      </c>
      <c r="C95" s="68"/>
      <c r="D95" s="68"/>
      <c r="E95" s="68"/>
      <c r="F95" s="69"/>
      <c r="G95" s="69"/>
      <c r="H95" s="69"/>
      <c r="I95" s="70"/>
      <c r="J95" s="11"/>
      <c r="K95" s="58"/>
      <c r="L95" s="58"/>
      <c r="M95" s="58"/>
      <c r="N95" s="58"/>
      <c r="O95" s="58"/>
      <c r="P95" s="58"/>
      <c r="Q95" s="58"/>
    </row>
    <row r="96" spans="1:30" ht="84.75" customHeight="1">
      <c r="A96" s="35">
        <v>1</v>
      </c>
      <c r="B96" s="21" t="s">
        <v>77</v>
      </c>
      <c r="C96" s="24">
        <v>163</v>
      </c>
      <c r="D96" s="22" t="s">
        <v>12</v>
      </c>
      <c r="E96" s="22">
        <v>45</v>
      </c>
      <c r="F96" s="23">
        <f>E96*C96</f>
        <v>7335</v>
      </c>
      <c r="G96" s="22">
        <v>30</v>
      </c>
      <c r="H96" s="23">
        <f>G96*C96</f>
        <v>4890</v>
      </c>
      <c r="I96" s="25" t="s">
        <v>78</v>
      </c>
      <c r="J96" s="13"/>
      <c r="K96" s="13"/>
      <c r="L96" s="13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36" customHeight="1">
      <c r="A97" s="35">
        <v>2</v>
      </c>
      <c r="B97" s="21" t="s">
        <v>79</v>
      </c>
      <c r="C97" s="24">
        <v>1</v>
      </c>
      <c r="D97" s="22" t="s">
        <v>52</v>
      </c>
      <c r="E97" s="22">
        <v>450</v>
      </c>
      <c r="F97" s="23">
        <f>E97*C97</f>
        <v>450</v>
      </c>
      <c r="G97" s="22">
        <v>650</v>
      </c>
      <c r="H97" s="23">
        <f>G97*C97</f>
        <v>650</v>
      </c>
      <c r="I97" s="25" t="s">
        <v>80</v>
      </c>
      <c r="J97" s="13"/>
      <c r="K97" s="13"/>
      <c r="L97" s="13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12" s="64" customFormat="1" ht="17.25" customHeight="1">
      <c r="A98" s="60"/>
      <c r="B98" s="65" t="s">
        <v>81</v>
      </c>
      <c r="C98" s="143" t="s">
        <v>82</v>
      </c>
      <c r="D98" s="144"/>
      <c r="E98" s="145"/>
      <c r="F98" s="62">
        <f>SUM(F8:F97)</f>
        <v>33030.72</v>
      </c>
      <c r="G98" s="60" t="s">
        <v>6</v>
      </c>
      <c r="H98" s="62">
        <f>SUM(H8:H97)</f>
        <v>38700.119999999995</v>
      </c>
      <c r="I98" s="61" t="s">
        <v>81</v>
      </c>
      <c r="J98" s="63"/>
      <c r="K98" s="63"/>
      <c r="L98" s="63"/>
    </row>
    <row r="99" spans="1:30" s="58" customFormat="1" ht="17.25" customHeight="1">
      <c r="A99" s="52" t="s">
        <v>83</v>
      </c>
      <c r="B99" s="55" t="s">
        <v>84</v>
      </c>
      <c r="C99" s="146" t="s">
        <v>85</v>
      </c>
      <c r="D99" s="147"/>
      <c r="E99" s="148"/>
      <c r="F99" s="149">
        <f>(H98+F98)*0.08+705</f>
        <v>6443.4672</v>
      </c>
      <c r="G99" s="150"/>
      <c r="H99" s="151"/>
      <c r="I99" s="56" t="s">
        <v>86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256" s="58" customFormat="1" ht="15" customHeight="1">
      <c r="A100" s="52" t="s">
        <v>87</v>
      </c>
      <c r="B100" s="55" t="s">
        <v>88</v>
      </c>
      <c r="C100" s="146" t="s">
        <v>89</v>
      </c>
      <c r="D100" s="147"/>
      <c r="E100" s="148"/>
      <c r="F100" s="149">
        <f>(F98+H98)*0.17</f>
        <v>12194.2428</v>
      </c>
      <c r="G100" s="150"/>
      <c r="H100" s="151"/>
      <c r="I100" s="59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  <c r="IU100" s="57"/>
      <c r="IV100" s="57"/>
    </row>
    <row r="101" spans="1:30" s="57" customFormat="1" ht="18" customHeight="1">
      <c r="A101" s="52"/>
      <c r="B101" s="79"/>
      <c r="C101" s="78"/>
      <c r="D101" s="78"/>
      <c r="E101" s="78"/>
      <c r="F101" s="77"/>
      <c r="G101" s="77"/>
      <c r="H101" s="77"/>
      <c r="I101" s="80"/>
      <c r="J101" s="58"/>
      <c r="K101" s="58">
        <f>147*60*0.08</f>
        <v>705.6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1:30" s="10" customFormat="1" ht="18" customHeight="1">
      <c r="A102" s="36" t="s">
        <v>90</v>
      </c>
      <c r="B102" s="37" t="s">
        <v>91</v>
      </c>
      <c r="C102" s="38"/>
      <c r="D102" s="38"/>
      <c r="E102" s="38"/>
      <c r="F102" s="38"/>
      <c r="G102" s="38"/>
      <c r="H102" s="38"/>
      <c r="I102" s="39"/>
      <c r="J102" s="11"/>
      <c r="K102" s="11"/>
      <c r="L102" s="1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10" customFormat="1" ht="26.25" customHeight="1">
      <c r="A103" s="27">
        <v>1</v>
      </c>
      <c r="B103" s="26" t="s">
        <v>92</v>
      </c>
      <c r="C103" s="27">
        <v>1</v>
      </c>
      <c r="D103" s="27" t="s">
        <v>52</v>
      </c>
      <c r="E103" s="27">
        <v>0</v>
      </c>
      <c r="F103" s="22">
        <f>E103*C103</f>
        <v>0</v>
      </c>
      <c r="G103" s="27">
        <v>1400</v>
      </c>
      <c r="H103" s="22">
        <f>G103</f>
        <v>1400</v>
      </c>
      <c r="I103" s="54" t="s">
        <v>93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10" customFormat="1" ht="24.75" customHeight="1">
      <c r="A104" s="27">
        <v>2</v>
      </c>
      <c r="B104" s="26" t="s">
        <v>94</v>
      </c>
      <c r="C104" s="27">
        <v>1</v>
      </c>
      <c r="D104" s="27" t="s">
        <v>52</v>
      </c>
      <c r="E104" s="27">
        <v>0</v>
      </c>
      <c r="F104" s="22">
        <f>E104*C104</f>
        <v>0</v>
      </c>
      <c r="G104" s="27">
        <v>1600</v>
      </c>
      <c r="H104" s="22">
        <f>G104</f>
        <v>1600</v>
      </c>
      <c r="I104" s="34" t="s">
        <v>95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10" customFormat="1" ht="24.75" customHeight="1">
      <c r="A105" s="27">
        <v>3</v>
      </c>
      <c r="B105" s="26" t="s">
        <v>96</v>
      </c>
      <c r="C105" s="27">
        <v>1</v>
      </c>
      <c r="D105" s="27" t="s">
        <v>52</v>
      </c>
      <c r="E105" s="27">
        <v>0</v>
      </c>
      <c r="F105" s="22">
        <f>E105*C105</f>
        <v>0</v>
      </c>
      <c r="G105" s="27">
        <v>700</v>
      </c>
      <c r="H105" s="22">
        <f>G105</f>
        <v>700</v>
      </c>
      <c r="I105" s="34" t="s">
        <v>97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10" customFormat="1" ht="24.75" customHeight="1">
      <c r="A106" s="27">
        <v>4</v>
      </c>
      <c r="B106" s="26" t="s">
        <v>98</v>
      </c>
      <c r="C106" s="27">
        <v>163</v>
      </c>
      <c r="D106" s="22" t="s">
        <v>12</v>
      </c>
      <c r="E106" s="27">
        <v>0</v>
      </c>
      <c r="F106" s="22">
        <v>0</v>
      </c>
      <c r="G106" s="27">
        <v>45</v>
      </c>
      <c r="H106" s="22">
        <f>C106*G106</f>
        <v>7335</v>
      </c>
      <c r="I106" s="34" t="s">
        <v>98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56" ht="20.25" customHeight="1">
      <c r="A107" s="71" t="s">
        <v>99</v>
      </c>
      <c r="B107" s="72" t="s">
        <v>100</v>
      </c>
      <c r="C107" s="152" t="s">
        <v>101</v>
      </c>
      <c r="D107" s="153"/>
      <c r="E107" s="154"/>
      <c r="F107" s="155">
        <f>F98+H98+F99+F100+H103+H104+H105+H106</f>
        <v>101403.54999999999</v>
      </c>
      <c r="G107" s="156"/>
      <c r="H107" s="157"/>
      <c r="I107" s="73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s="11" customFormat="1" ht="14.25">
      <c r="A108" s="40" t="s">
        <v>102</v>
      </c>
      <c r="B108" s="41"/>
      <c r="C108" s="40"/>
      <c r="D108" s="40"/>
      <c r="E108" s="42"/>
      <c r="F108" s="42"/>
      <c r="G108" s="43"/>
      <c r="H108" s="42"/>
      <c r="I108" s="41" t="s">
        <v>103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s="12" customFormat="1" ht="18" customHeight="1">
      <c r="A109" s="44" t="s">
        <v>104</v>
      </c>
      <c r="B109" s="158" t="s">
        <v>105</v>
      </c>
      <c r="C109" s="158"/>
      <c r="D109" s="158"/>
      <c r="E109" s="158"/>
      <c r="F109" s="158"/>
      <c r="G109" s="158"/>
      <c r="H109" s="158"/>
      <c r="I109" s="15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2" customFormat="1" ht="18" customHeight="1">
      <c r="A110" s="44" t="s">
        <v>104</v>
      </c>
      <c r="B110" s="159" t="s">
        <v>106</v>
      </c>
      <c r="C110" s="159"/>
      <c r="D110" s="159"/>
      <c r="E110" s="159"/>
      <c r="F110" s="159"/>
      <c r="G110" s="159"/>
      <c r="H110" s="159"/>
      <c r="I110" s="159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12" customFormat="1" ht="18" customHeight="1">
      <c r="A111" s="44" t="s">
        <v>104</v>
      </c>
      <c r="B111" s="159" t="s">
        <v>107</v>
      </c>
      <c r="C111" s="159"/>
      <c r="D111" s="159"/>
      <c r="E111" s="159"/>
      <c r="F111" s="159"/>
      <c r="G111" s="159"/>
      <c r="H111" s="159"/>
      <c r="I111" s="15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12" customFormat="1" ht="18" customHeight="1">
      <c r="A112" s="44" t="s">
        <v>104</v>
      </c>
      <c r="B112" s="159" t="s">
        <v>108</v>
      </c>
      <c r="C112" s="159"/>
      <c r="D112" s="159"/>
      <c r="E112" s="159"/>
      <c r="F112" s="159"/>
      <c r="G112" s="159"/>
      <c r="H112" s="159"/>
      <c r="I112" s="15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9" ht="14.25">
      <c r="A113" s="45" t="s">
        <v>104</v>
      </c>
      <c r="B113" s="161" t="s">
        <v>109</v>
      </c>
      <c r="C113" s="161"/>
      <c r="D113" s="161"/>
      <c r="E113" s="161"/>
      <c r="F113" s="161"/>
      <c r="G113" s="161"/>
      <c r="H113" s="161"/>
      <c r="I113" s="161"/>
    </row>
    <row r="114" spans="1:9" ht="16.5" customHeight="1">
      <c r="A114" s="45" t="s">
        <v>104</v>
      </c>
      <c r="B114" s="161" t="s">
        <v>110</v>
      </c>
      <c r="C114" s="161"/>
      <c r="D114" s="161"/>
      <c r="E114" s="161"/>
      <c r="F114" s="161"/>
      <c r="G114" s="161"/>
      <c r="H114" s="161"/>
      <c r="I114" s="161"/>
    </row>
    <row r="115" spans="1:10" ht="18.75" customHeight="1">
      <c r="A115" s="45" t="s">
        <v>104</v>
      </c>
      <c r="B115" s="161" t="s">
        <v>111</v>
      </c>
      <c r="C115" s="161"/>
      <c r="D115" s="161"/>
      <c r="E115" s="161"/>
      <c r="F115" s="161"/>
      <c r="G115" s="161"/>
      <c r="H115" s="161"/>
      <c r="I115" s="161"/>
      <c r="J115" s="105"/>
    </row>
    <row r="116" spans="1:9" ht="18.75" customHeight="1">
      <c r="A116" s="45" t="s">
        <v>104</v>
      </c>
      <c r="B116" s="161" t="s">
        <v>112</v>
      </c>
      <c r="C116" s="161"/>
      <c r="D116" s="161"/>
      <c r="E116" s="161"/>
      <c r="F116" s="161"/>
      <c r="G116" s="161"/>
      <c r="H116" s="161"/>
      <c r="I116" s="161"/>
    </row>
    <row r="117" spans="1:9" ht="14.25">
      <c r="A117" s="45" t="s">
        <v>104</v>
      </c>
      <c r="B117" s="161" t="s">
        <v>113</v>
      </c>
      <c r="C117" s="161"/>
      <c r="D117" s="161"/>
      <c r="E117" s="161"/>
      <c r="F117" s="161"/>
      <c r="G117" s="161"/>
      <c r="H117" s="161"/>
      <c r="I117" s="161"/>
    </row>
    <row r="118" spans="1:9" ht="14.25">
      <c r="A118" s="45" t="s">
        <v>104</v>
      </c>
      <c r="B118" s="161" t="s">
        <v>114</v>
      </c>
      <c r="C118" s="161"/>
      <c r="D118" s="161"/>
      <c r="E118" s="161"/>
      <c r="F118" s="161"/>
      <c r="G118" s="161"/>
      <c r="H118" s="161"/>
      <c r="I118" s="161"/>
    </row>
    <row r="119" spans="1:9" ht="18.75" customHeight="1">
      <c r="A119" s="47"/>
      <c r="B119" s="169" t="s">
        <v>115</v>
      </c>
      <c r="C119" s="169"/>
      <c r="D119" s="47"/>
      <c r="E119" s="48"/>
      <c r="F119" s="48"/>
      <c r="G119" s="49"/>
      <c r="H119" s="48"/>
      <c r="I119" s="46" t="s">
        <v>116</v>
      </c>
    </row>
    <row r="120" spans="1:9" ht="18.75" customHeight="1">
      <c r="A120" s="47"/>
      <c r="B120" s="46"/>
      <c r="C120" s="47"/>
      <c r="D120" s="47"/>
      <c r="E120" s="48"/>
      <c r="F120" s="48"/>
      <c r="G120" s="49"/>
      <c r="H120" s="48"/>
      <c r="I120" s="46"/>
    </row>
    <row r="121" spans="2:9" ht="18.75" customHeight="1">
      <c r="B121" s="160" t="s">
        <v>186</v>
      </c>
      <c r="C121" s="160"/>
      <c r="D121" s="160"/>
      <c r="I121" s="2" t="s">
        <v>187</v>
      </c>
    </row>
    <row r="123" spans="1:256" s="101" customFormat="1" ht="14.25">
      <c r="A123" s="164" t="s">
        <v>117</v>
      </c>
      <c r="B123" s="165"/>
      <c r="C123" s="81"/>
      <c r="D123" s="81"/>
      <c r="E123" s="81"/>
      <c r="F123" s="81"/>
      <c r="G123" s="81"/>
      <c r="H123" s="81"/>
      <c r="I123" s="82" t="s">
        <v>118</v>
      </c>
      <c r="J123" s="100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</row>
    <row r="124" spans="1:9" ht="24.75" customHeight="1">
      <c r="A124" s="98">
        <v>1</v>
      </c>
      <c r="B124" s="85" t="s">
        <v>119</v>
      </c>
      <c r="C124" s="98">
        <v>85</v>
      </c>
      <c r="D124" s="53" t="s">
        <v>120</v>
      </c>
      <c r="E124" s="53">
        <v>16</v>
      </c>
      <c r="F124" s="53">
        <f aca="true" t="shared" si="11" ref="F124:F151">C124*E124</f>
        <v>1360</v>
      </c>
      <c r="G124" s="53"/>
      <c r="H124" s="53"/>
      <c r="I124" s="99" t="s">
        <v>121</v>
      </c>
    </row>
    <row r="125" spans="1:9" s="101" customFormat="1" ht="21.75" customHeight="1">
      <c r="A125" s="98">
        <v>2</v>
      </c>
      <c r="B125" s="103" t="s">
        <v>122</v>
      </c>
      <c r="C125" s="53">
        <f>50.5*1.05</f>
        <v>53.025000000000006</v>
      </c>
      <c r="D125" s="53" t="s">
        <v>12</v>
      </c>
      <c r="E125" s="53">
        <v>160</v>
      </c>
      <c r="F125" s="53">
        <f t="shared" si="11"/>
        <v>8484</v>
      </c>
      <c r="G125" s="53"/>
      <c r="H125" s="53"/>
      <c r="I125" s="85" t="s">
        <v>123</v>
      </c>
    </row>
    <row r="126" spans="1:9" s="101" customFormat="1" ht="25.5" customHeight="1">
      <c r="A126" s="98">
        <v>3</v>
      </c>
      <c r="B126" s="103" t="s">
        <v>124</v>
      </c>
      <c r="C126" s="53">
        <f>9.4*1.05</f>
        <v>9.870000000000001</v>
      </c>
      <c r="D126" s="53" t="s">
        <v>12</v>
      </c>
      <c r="E126" s="53">
        <v>80</v>
      </c>
      <c r="F126" s="53">
        <f t="shared" si="11"/>
        <v>789.6000000000001</v>
      </c>
      <c r="G126" s="53"/>
      <c r="H126" s="53"/>
      <c r="I126" s="85" t="s">
        <v>123</v>
      </c>
    </row>
    <row r="127" spans="1:9" s="101" customFormat="1" ht="21.75" customHeight="1">
      <c r="A127" s="98">
        <v>4</v>
      </c>
      <c r="B127" s="103" t="s">
        <v>125</v>
      </c>
      <c r="C127" s="53">
        <f>32*1.05</f>
        <v>33.6</v>
      </c>
      <c r="D127" s="53" t="s">
        <v>12</v>
      </c>
      <c r="E127" s="53">
        <v>80</v>
      </c>
      <c r="F127" s="53">
        <f t="shared" si="11"/>
        <v>2688</v>
      </c>
      <c r="G127" s="53"/>
      <c r="H127" s="53"/>
      <c r="I127" s="85" t="s">
        <v>126</v>
      </c>
    </row>
    <row r="128" spans="1:9" s="101" customFormat="1" ht="21" customHeight="1">
      <c r="A128" s="98">
        <v>5</v>
      </c>
      <c r="B128" s="103" t="s">
        <v>127</v>
      </c>
      <c r="C128" s="53">
        <f>10*1.05</f>
        <v>10.5</v>
      </c>
      <c r="D128" s="53" t="s">
        <v>12</v>
      </c>
      <c r="E128" s="53">
        <v>80</v>
      </c>
      <c r="F128" s="53">
        <f t="shared" si="11"/>
        <v>840</v>
      </c>
      <c r="G128" s="53"/>
      <c r="H128" s="53"/>
      <c r="I128" s="85" t="s">
        <v>123</v>
      </c>
    </row>
    <row r="129" spans="1:9" s="101" customFormat="1" ht="14.25">
      <c r="A129" s="98">
        <v>6</v>
      </c>
      <c r="B129" s="103" t="s">
        <v>128</v>
      </c>
      <c r="C129" s="123">
        <f>45.5*1.05</f>
        <v>47.775</v>
      </c>
      <c r="D129" s="53" t="s">
        <v>12</v>
      </c>
      <c r="E129" s="53">
        <v>80</v>
      </c>
      <c r="F129" s="53">
        <f t="shared" si="11"/>
        <v>3822</v>
      </c>
      <c r="G129" s="53"/>
      <c r="H129" s="53"/>
      <c r="I129" s="85" t="s">
        <v>129</v>
      </c>
    </row>
    <row r="130" spans="1:9" s="101" customFormat="1" ht="14.25">
      <c r="A130" s="98">
        <v>7</v>
      </c>
      <c r="B130" s="103" t="s">
        <v>130</v>
      </c>
      <c r="C130" s="53">
        <f>20*1.05</f>
        <v>21</v>
      </c>
      <c r="D130" s="53" t="s">
        <v>12</v>
      </c>
      <c r="E130" s="53">
        <v>80</v>
      </c>
      <c r="F130" s="53">
        <f t="shared" si="11"/>
        <v>1680</v>
      </c>
      <c r="G130" s="53"/>
      <c r="H130" s="53"/>
      <c r="I130" s="85" t="s">
        <v>131</v>
      </c>
    </row>
    <row r="131" spans="1:9" s="101" customFormat="1" ht="14.25">
      <c r="A131" s="98">
        <v>8</v>
      </c>
      <c r="B131" s="103" t="s">
        <v>132</v>
      </c>
      <c r="C131" s="53">
        <f>7*1.05</f>
        <v>7.3500000000000005</v>
      </c>
      <c r="D131" s="53" t="s">
        <v>12</v>
      </c>
      <c r="E131" s="53">
        <v>120</v>
      </c>
      <c r="F131" s="53">
        <f t="shared" si="11"/>
        <v>882.0000000000001</v>
      </c>
      <c r="G131" s="53"/>
      <c r="H131" s="53"/>
      <c r="I131" s="85" t="s">
        <v>133</v>
      </c>
    </row>
    <row r="132" spans="1:9" s="101" customFormat="1" ht="14.25">
      <c r="A132" s="98">
        <v>9</v>
      </c>
      <c r="B132" s="103" t="s">
        <v>134</v>
      </c>
      <c r="C132" s="123">
        <f>9.3*1.05</f>
        <v>9.765</v>
      </c>
      <c r="D132" s="53" t="s">
        <v>12</v>
      </c>
      <c r="E132" s="53">
        <v>80</v>
      </c>
      <c r="F132" s="53">
        <f t="shared" si="11"/>
        <v>781.2</v>
      </c>
      <c r="G132" s="53"/>
      <c r="H132" s="53"/>
      <c r="I132" s="85" t="s">
        <v>123</v>
      </c>
    </row>
    <row r="133" spans="1:9" s="101" customFormat="1" ht="14.25">
      <c r="A133" s="98">
        <v>10</v>
      </c>
      <c r="B133" s="103" t="s">
        <v>135</v>
      </c>
      <c r="C133" s="53">
        <f>68*1.05</f>
        <v>71.4</v>
      </c>
      <c r="D133" s="53" t="s">
        <v>12</v>
      </c>
      <c r="E133" s="53">
        <v>260</v>
      </c>
      <c r="F133" s="53">
        <f t="shared" si="11"/>
        <v>18564</v>
      </c>
      <c r="G133" s="53"/>
      <c r="H133" s="53"/>
      <c r="I133" s="88" t="s">
        <v>136</v>
      </c>
    </row>
    <row r="134" spans="1:9" s="101" customFormat="1" ht="14.25">
      <c r="A134" s="98">
        <v>11</v>
      </c>
      <c r="B134" s="103" t="s">
        <v>137</v>
      </c>
      <c r="C134" s="53">
        <f>68</f>
        <v>68</v>
      </c>
      <c r="D134" s="53" t="s">
        <v>12</v>
      </c>
      <c r="E134" s="53">
        <v>105</v>
      </c>
      <c r="F134" s="53">
        <f t="shared" si="11"/>
        <v>7140</v>
      </c>
      <c r="G134" s="53"/>
      <c r="H134" s="53"/>
      <c r="I134" s="88" t="s">
        <v>137</v>
      </c>
    </row>
    <row r="135" spans="1:9" s="101" customFormat="1" ht="46.5" customHeight="1">
      <c r="A135" s="98">
        <v>12</v>
      </c>
      <c r="B135" s="103" t="s">
        <v>138</v>
      </c>
      <c r="C135" s="53">
        <v>3.8</v>
      </c>
      <c r="D135" s="53" t="s">
        <v>24</v>
      </c>
      <c r="E135" s="53">
        <v>1500</v>
      </c>
      <c r="F135" s="53">
        <f t="shared" si="11"/>
        <v>5700</v>
      </c>
      <c r="G135" s="53"/>
      <c r="H135" s="53"/>
      <c r="I135" s="88" t="s">
        <v>139</v>
      </c>
    </row>
    <row r="136" spans="1:9" ht="14.25">
      <c r="A136" s="98">
        <v>13</v>
      </c>
      <c r="B136" s="84" t="s">
        <v>140</v>
      </c>
      <c r="C136" s="51">
        <v>3</v>
      </c>
      <c r="D136" s="86" t="s">
        <v>38</v>
      </c>
      <c r="E136" s="86">
        <v>1400</v>
      </c>
      <c r="F136" s="53">
        <f t="shared" si="11"/>
        <v>4200</v>
      </c>
      <c r="G136" s="86"/>
      <c r="H136" s="51"/>
      <c r="I136" s="84" t="s">
        <v>140</v>
      </c>
    </row>
    <row r="137" spans="1:9" ht="14.25">
      <c r="A137" s="98">
        <v>14</v>
      </c>
      <c r="B137" s="87" t="s">
        <v>141</v>
      </c>
      <c r="C137" s="83">
        <v>2</v>
      </c>
      <c r="D137" s="51" t="s">
        <v>120</v>
      </c>
      <c r="E137" s="51">
        <v>600</v>
      </c>
      <c r="F137" s="53">
        <f t="shared" si="11"/>
        <v>1200</v>
      </c>
      <c r="G137" s="51"/>
      <c r="H137" s="51"/>
      <c r="I137" s="88" t="s">
        <v>142</v>
      </c>
    </row>
    <row r="138" spans="1:9" ht="14.25">
      <c r="A138" s="98">
        <v>15</v>
      </c>
      <c r="B138" s="87" t="s">
        <v>143</v>
      </c>
      <c r="C138" s="83">
        <f>2.5*2.2</f>
        <v>5.5</v>
      </c>
      <c r="D138" s="51" t="s">
        <v>12</v>
      </c>
      <c r="E138" s="51">
        <v>410</v>
      </c>
      <c r="F138" s="53">
        <f t="shared" si="11"/>
        <v>2255</v>
      </c>
      <c r="G138" s="51"/>
      <c r="H138" s="51"/>
      <c r="I138" s="87" t="s">
        <v>143</v>
      </c>
    </row>
    <row r="139" spans="1:9" ht="21" customHeight="1">
      <c r="A139" s="98">
        <v>16</v>
      </c>
      <c r="B139" s="87" t="s">
        <v>144</v>
      </c>
      <c r="C139" s="83">
        <v>1</v>
      </c>
      <c r="D139" s="51" t="s">
        <v>145</v>
      </c>
      <c r="E139" s="51">
        <v>900</v>
      </c>
      <c r="F139" s="53">
        <f t="shared" si="11"/>
        <v>900</v>
      </c>
      <c r="G139" s="51"/>
      <c r="H139" s="51"/>
      <c r="I139" s="85" t="s">
        <v>146</v>
      </c>
    </row>
    <row r="140" spans="1:9" ht="21" customHeight="1">
      <c r="A140" s="98">
        <v>17</v>
      </c>
      <c r="B140" s="89" t="s">
        <v>147</v>
      </c>
      <c r="C140" s="83">
        <v>1</v>
      </c>
      <c r="D140" s="51" t="s">
        <v>145</v>
      </c>
      <c r="E140" s="51">
        <v>700</v>
      </c>
      <c r="F140" s="53">
        <f t="shared" si="11"/>
        <v>700</v>
      </c>
      <c r="G140" s="51"/>
      <c r="H140" s="51"/>
      <c r="I140" s="85" t="s">
        <v>148</v>
      </c>
    </row>
    <row r="141" spans="1:9" ht="21" customHeight="1">
      <c r="A141" s="98">
        <v>18</v>
      </c>
      <c r="B141" s="89" t="s">
        <v>149</v>
      </c>
      <c r="C141" s="83">
        <v>1</v>
      </c>
      <c r="D141" s="51" t="s">
        <v>145</v>
      </c>
      <c r="E141" s="51">
        <v>1500</v>
      </c>
      <c r="F141" s="53">
        <f t="shared" si="11"/>
        <v>1500</v>
      </c>
      <c r="G141" s="51"/>
      <c r="H141" s="51"/>
      <c r="I141" s="85" t="s">
        <v>148</v>
      </c>
    </row>
    <row r="142" spans="1:256" ht="21" customHeight="1">
      <c r="A142" s="98">
        <v>19</v>
      </c>
      <c r="B142" s="90" t="s">
        <v>150</v>
      </c>
      <c r="C142" s="83">
        <v>2</v>
      </c>
      <c r="D142" s="51" t="s">
        <v>145</v>
      </c>
      <c r="E142" s="51">
        <v>1600</v>
      </c>
      <c r="F142" s="53">
        <f t="shared" si="11"/>
        <v>3200</v>
      </c>
      <c r="G142" s="51"/>
      <c r="H142" s="51"/>
      <c r="I142" s="85" t="s">
        <v>148</v>
      </c>
      <c r="J142" s="91"/>
      <c r="K142" s="91"/>
      <c r="L142" s="91"/>
      <c r="M142" s="91"/>
      <c r="N142" s="91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ht="21.75" customHeight="1">
      <c r="A143" s="98">
        <v>20</v>
      </c>
      <c r="B143" s="90" t="s">
        <v>151</v>
      </c>
      <c r="C143" s="83">
        <v>3</v>
      </c>
      <c r="D143" s="51" t="s">
        <v>145</v>
      </c>
      <c r="E143" s="51">
        <v>360</v>
      </c>
      <c r="F143" s="53">
        <f t="shared" si="11"/>
        <v>1080</v>
      </c>
      <c r="G143" s="51"/>
      <c r="H143" s="51"/>
      <c r="I143" s="85" t="s">
        <v>148</v>
      </c>
      <c r="J143" s="91"/>
      <c r="K143" s="91"/>
      <c r="L143" s="91"/>
      <c r="M143" s="91"/>
      <c r="N143" s="91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9" ht="24">
      <c r="A144" s="98">
        <v>21</v>
      </c>
      <c r="B144" s="90" t="s">
        <v>152</v>
      </c>
      <c r="C144" s="83">
        <v>1</v>
      </c>
      <c r="D144" s="51" t="s">
        <v>52</v>
      </c>
      <c r="E144" s="51">
        <v>500</v>
      </c>
      <c r="F144" s="53">
        <f t="shared" si="11"/>
        <v>500</v>
      </c>
      <c r="G144" s="51"/>
      <c r="H144" s="51"/>
      <c r="I144" s="84" t="s">
        <v>153</v>
      </c>
    </row>
    <row r="145" spans="1:9" ht="21" customHeight="1">
      <c r="A145" s="98">
        <v>22</v>
      </c>
      <c r="B145" s="87" t="s">
        <v>154</v>
      </c>
      <c r="C145" s="83">
        <v>1</v>
      </c>
      <c r="D145" s="51" t="s">
        <v>145</v>
      </c>
      <c r="E145" s="51">
        <v>1800</v>
      </c>
      <c r="F145" s="53">
        <f t="shared" si="11"/>
        <v>1800</v>
      </c>
      <c r="G145" s="51"/>
      <c r="H145" s="51"/>
      <c r="I145" s="84" t="s">
        <v>155</v>
      </c>
    </row>
    <row r="146" spans="1:9" ht="18.75" customHeight="1">
      <c r="A146" s="98">
        <v>23</v>
      </c>
      <c r="B146" s="87" t="s">
        <v>156</v>
      </c>
      <c r="C146" s="83">
        <f>20*1.05</f>
        <v>21</v>
      </c>
      <c r="D146" s="51" t="s">
        <v>12</v>
      </c>
      <c r="E146" s="51">
        <v>140</v>
      </c>
      <c r="F146" s="53">
        <f t="shared" si="11"/>
        <v>2940</v>
      </c>
      <c r="G146" s="51"/>
      <c r="H146" s="51"/>
      <c r="I146" s="87" t="s">
        <v>157</v>
      </c>
    </row>
    <row r="147" spans="1:9" ht="18.75" customHeight="1">
      <c r="A147" s="98">
        <v>24</v>
      </c>
      <c r="B147" s="87" t="s">
        <v>158</v>
      </c>
      <c r="C147" s="83">
        <v>2</v>
      </c>
      <c r="D147" s="51" t="s">
        <v>145</v>
      </c>
      <c r="E147" s="51">
        <v>1100</v>
      </c>
      <c r="F147" s="53">
        <f t="shared" si="11"/>
        <v>2200</v>
      </c>
      <c r="G147" s="51"/>
      <c r="H147" s="51"/>
      <c r="I147" s="90" t="s">
        <v>159</v>
      </c>
    </row>
    <row r="148" spans="1:9" ht="18.75" customHeight="1">
      <c r="A148" s="98">
        <v>25</v>
      </c>
      <c r="B148" s="87" t="s">
        <v>160</v>
      </c>
      <c r="C148" s="83">
        <v>1</v>
      </c>
      <c r="D148" s="51" t="s">
        <v>145</v>
      </c>
      <c r="E148" s="51">
        <v>8000</v>
      </c>
      <c r="F148" s="53">
        <f t="shared" si="11"/>
        <v>8000</v>
      </c>
      <c r="G148" s="51"/>
      <c r="H148" s="51"/>
      <c r="I148" s="85" t="s">
        <v>148</v>
      </c>
    </row>
    <row r="149" spans="1:9" ht="18.75" customHeight="1">
      <c r="A149" s="98">
        <v>26</v>
      </c>
      <c r="B149" s="87" t="s">
        <v>161</v>
      </c>
      <c r="C149" s="83">
        <v>61</v>
      </c>
      <c r="D149" s="51" t="s">
        <v>12</v>
      </c>
      <c r="E149" s="51">
        <v>80</v>
      </c>
      <c r="F149" s="53">
        <f t="shared" si="11"/>
        <v>4880</v>
      </c>
      <c r="G149" s="51"/>
      <c r="H149" s="51"/>
      <c r="I149" s="90"/>
    </row>
    <row r="150" spans="1:9" ht="18.75" customHeight="1">
      <c r="A150" s="98">
        <v>27</v>
      </c>
      <c r="B150" s="87" t="s">
        <v>34</v>
      </c>
      <c r="C150" s="83">
        <v>12</v>
      </c>
      <c r="D150" s="51" t="s">
        <v>35</v>
      </c>
      <c r="E150" s="51">
        <v>80</v>
      </c>
      <c r="F150" s="53">
        <f t="shared" si="11"/>
        <v>960</v>
      </c>
      <c r="G150" s="51"/>
      <c r="H150" s="51"/>
      <c r="I150" s="90" t="s">
        <v>162</v>
      </c>
    </row>
    <row r="151" spans="1:9" ht="18.75" customHeight="1">
      <c r="A151" s="98">
        <v>28</v>
      </c>
      <c r="B151" s="87" t="s">
        <v>163</v>
      </c>
      <c r="C151" s="83">
        <v>20</v>
      </c>
      <c r="D151" s="51" t="s">
        <v>24</v>
      </c>
      <c r="E151" s="51">
        <v>180</v>
      </c>
      <c r="F151" s="53">
        <f t="shared" si="11"/>
        <v>3600</v>
      </c>
      <c r="G151" s="51"/>
      <c r="H151" s="51"/>
      <c r="I151" s="90" t="s">
        <v>164</v>
      </c>
    </row>
    <row r="152" spans="1:9" ht="18.75" customHeight="1">
      <c r="A152" s="98">
        <v>29</v>
      </c>
      <c r="B152" s="87" t="s">
        <v>172</v>
      </c>
      <c r="C152" s="83">
        <f>4.5*2.2</f>
        <v>9.9</v>
      </c>
      <c r="D152" s="51" t="s">
        <v>24</v>
      </c>
      <c r="E152" s="51">
        <v>180</v>
      </c>
      <c r="F152" s="53">
        <f>C152*E152</f>
        <v>1782</v>
      </c>
      <c r="G152" s="51"/>
      <c r="H152" s="51"/>
      <c r="I152" s="90" t="s">
        <v>173</v>
      </c>
    </row>
    <row r="153" spans="1:9" ht="18.75" customHeight="1">
      <c r="A153" s="98">
        <v>30</v>
      </c>
      <c r="B153" s="87" t="s">
        <v>165</v>
      </c>
      <c r="C153" s="83">
        <v>6.9</v>
      </c>
      <c r="D153" s="51" t="s">
        <v>12</v>
      </c>
      <c r="E153" s="51">
        <v>880</v>
      </c>
      <c r="F153" s="53">
        <f>C153*E153</f>
        <v>6072</v>
      </c>
      <c r="G153" s="51"/>
      <c r="H153" s="51"/>
      <c r="I153" s="124" t="s">
        <v>174</v>
      </c>
    </row>
    <row r="154" spans="1:9" ht="15.75">
      <c r="A154" s="93"/>
      <c r="B154" s="94" t="s">
        <v>166</v>
      </c>
      <c r="C154" s="93"/>
      <c r="D154" s="166"/>
      <c r="E154" s="166"/>
      <c r="F154" s="95">
        <f>SUM(F124:F153)</f>
        <v>100499.8</v>
      </c>
      <c r="G154" s="96"/>
      <c r="H154" s="96"/>
      <c r="I154" s="97"/>
    </row>
  </sheetData>
  <mergeCells count="43">
    <mergeCell ref="I5:I6"/>
    <mergeCell ref="A123:B123"/>
    <mergeCell ref="D154:E154"/>
    <mergeCell ref="A5:A6"/>
    <mergeCell ref="B5:B6"/>
    <mergeCell ref="C5:C6"/>
    <mergeCell ref="D5:D6"/>
    <mergeCell ref="B117:I117"/>
    <mergeCell ref="B118:I118"/>
    <mergeCell ref="B119:C119"/>
    <mergeCell ref="B121:D121"/>
    <mergeCell ref="B113:I113"/>
    <mergeCell ref="B114:I114"/>
    <mergeCell ref="B115:I115"/>
    <mergeCell ref="B116:I116"/>
    <mergeCell ref="B109:I109"/>
    <mergeCell ref="B110:I110"/>
    <mergeCell ref="B111:I111"/>
    <mergeCell ref="B112:I112"/>
    <mergeCell ref="C100:E100"/>
    <mergeCell ref="F100:H100"/>
    <mergeCell ref="C107:E107"/>
    <mergeCell ref="F107:H107"/>
    <mergeCell ref="A89:B89"/>
    <mergeCell ref="C98:E98"/>
    <mergeCell ref="C99:E99"/>
    <mergeCell ref="F99:H99"/>
    <mergeCell ref="A64:B64"/>
    <mergeCell ref="A69:B69"/>
    <mergeCell ref="A76:B76"/>
    <mergeCell ref="A83:B83"/>
    <mergeCell ref="A28:B28"/>
    <mergeCell ref="A37:B37"/>
    <mergeCell ref="A47:B47"/>
    <mergeCell ref="A56:B56"/>
    <mergeCell ref="E5:F5"/>
    <mergeCell ref="G5:H5"/>
    <mergeCell ref="A7:B7"/>
    <mergeCell ref="A17:B17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2012-03-10T13:42:46Z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