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80" activeTab="0"/>
  </bookViews>
  <sheets>
    <sheet name="方案" sheetId="1" r:id="rId1"/>
  </sheets>
  <definedNames>
    <definedName name="_xlnm.Print_Area" localSheetId="0">'方案'!$A$1:$I$86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<sst xmlns="http://schemas.openxmlformats.org/spreadsheetml/2006/main" count="305" uniqueCount="161">
  <si>
    <t>北京齐家盛装饰南昌分公司工程报价单</t>
  </si>
  <si>
    <t>京城唯一透明化报价，核算成本才是硬道理</t>
  </si>
  <si>
    <t>业主： 张先生   电话：         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</si>
  <si>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</si>
  <si>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</si>
  <si>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</si>
  <si>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</si>
  <si>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</si>
  <si>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</si>
  <si>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</si>
  <si>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</si>
  <si>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</si>
  <si>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</si>
  <si>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墙面批灰</t>
  </si>
  <si>
    <t>㎡</t>
  </si>
  <si>
    <t>墙面膏灰局部批荡找平，墙面开槽处石膏找平，贴布，挂网或滚涂墙固等。</t>
  </si>
  <si>
    <t>顶面刷漆</t>
  </si>
  <si>
    <t>批刮多乐士腻子二至三遍，打磨平整。刷底漆一遍，多乐士家丽安净味面漆二遍。(不含特殊处理)</t>
  </si>
  <si>
    <t>墙面刷漆</t>
  </si>
  <si>
    <t>客厅造型吊顶</t>
  </si>
  <si>
    <t xml:space="preserve"> m</t>
  </si>
  <si>
    <t>轻钢龙骨，龙牌石膏板造型吊顶。（宽度不超过600mm)</t>
  </si>
  <si>
    <t>过道吊顶</t>
  </si>
  <si>
    <t>轻钢龙骨，龙牌石膏板造型吊顶。</t>
  </si>
  <si>
    <t xml:space="preserve"> </t>
  </si>
  <si>
    <t>铺地砖</t>
  </si>
  <si>
    <t>海螺牌32.5硅酸盐水泥、中砂水泥沙浆铺贴。
 规格≥250mm≤800mm　不含找平、拉毛、及地面处理
(主材、勾缝剂业主自购，贴砖厚度不超过30mm)</t>
  </si>
  <si>
    <t>贴暗装踢脚线</t>
  </si>
  <si>
    <t>m</t>
  </si>
  <si>
    <t>海螺牌32.5硅酸盐水泥沙浆贴踢脚线。（厚度不超过30mm)</t>
  </si>
  <si>
    <t>电视背景</t>
  </si>
  <si>
    <t>项</t>
  </si>
  <si>
    <t>详见施工图</t>
  </si>
  <si>
    <t>鞋柜（1.2*2.5米）</t>
  </si>
  <si>
    <t>上新E1级指接板衬底,3厘饰面板饰面,背板为一级9厘板，同木质实木线条收边,刷华润清漆,底漆三遍,面漆二遍.（面积＞1m2）按展开面积计算,含油漆,（柜内刷底漆，贴面板价格另计）着色漆另计.（不含五金，雕花板，玻璃门）</t>
  </si>
  <si>
    <t>二、主卧</t>
  </si>
  <si>
    <t>拆除飘窗</t>
  </si>
  <si>
    <t>人工费,垃圾装袋。</t>
  </si>
  <si>
    <t>无门衣柜</t>
  </si>
  <si>
    <t>上新E1级指接板衬底,3厘饰面板饰面,背板为一级9厘板，同木质实木线条收边,刷华润清漆,底漆三遍,面漆二遍.（面积＞1m2）按展开面积计算,含油漆,（柜内刷底漆，贴面板价格另计）着色漆另计.（不含五金，玻璃门）</t>
  </si>
  <si>
    <t>吊柜</t>
  </si>
  <si>
    <t>写字桌</t>
  </si>
  <si>
    <t>上新E1级指接板衬底,3厘饰面板饰面,背板为一级9厘板，同木质实木线条收边,刷华润清漆,底漆三遍,面漆二遍.（面积＞1m2）按展开面积计算,含油漆,（柜内刷底漆，贴面板价格另计）着色漆另计.（不含五金，玻璃门，大理石）</t>
  </si>
  <si>
    <t>过门石</t>
  </si>
  <si>
    <t>块</t>
  </si>
  <si>
    <t>水泥砂浆铺贴过门石，主材业主自购。</t>
  </si>
  <si>
    <t>地面找平</t>
  </si>
  <si>
    <t>1、原地面清理，强度32.5普通硅酸盐水泥（钻牌、华新、海螺）、中砂水泥沙浆抹平。2、找平厚度平均不超过40mm，超过此厚度另增加每平方10元。</t>
  </si>
  <si>
    <t>三、父母房</t>
  </si>
  <si>
    <t>四、书房兼客房</t>
  </si>
  <si>
    <t>拆墙（24墙）</t>
  </si>
  <si>
    <t>人工费,垃圾装袋，水泥砂浆修补。</t>
  </si>
  <si>
    <t>榻榻米</t>
  </si>
  <si>
    <t>上新E1级指接板衬底,3厘饰面板饰面,背板为一级9厘板，同木质实木线条收边,刷华润清漆,底漆三遍,面漆二遍.（面积＞1m2）按展开面积计算,不含油漆,（柜内刷底漆，贴面板价格另计）着色漆另计.（不含五金，玻璃门，地板）</t>
  </si>
  <si>
    <t>层板书架</t>
  </si>
  <si>
    <t>五、厨房</t>
  </si>
  <si>
    <t>贴墙砖</t>
  </si>
  <si>
    <t xml:space="preserve">海螺牌32.5硅酸盐水泥、中砂水泥沙浆铺贴。
规格≥200mm*200mm。不含找平、拉毛、及墙面处理。
(主材、勾缝剂业主自购，贴砖厚度不超过30mm) </t>
  </si>
  <si>
    <t>包立管</t>
  </si>
  <si>
    <t>根</t>
  </si>
  <si>
    <t>红砖或轻体砖包管,海螺牌32.5水泥沙浆抹灰（不含表层装饰）</t>
  </si>
  <si>
    <t>六、卫生间</t>
  </si>
  <si>
    <t>海螺牌32.5硅酸盐水泥、中砂水泥沙浆普通铺贴。
 规格≥250mm≤800mm　不含找平、拉毛、及地面处理
(主材、勾缝剂业主自购，贴砖厚度不超过30mm，拼花价格另计)</t>
  </si>
  <si>
    <t>墙地面做防水</t>
  </si>
  <si>
    <t>雷邦士防水涂料两遍。返墙300mm(淋浴处1.8米高）</t>
  </si>
  <si>
    <t>沉箱处理</t>
  </si>
  <si>
    <t>预制板架空处理（包括沉箱底放坡度及二次排水）</t>
  </si>
  <si>
    <t>七、客厅阳台</t>
  </si>
  <si>
    <t>墙地面刷雷邦士防水涂料。</t>
  </si>
  <si>
    <t>八</t>
  </si>
  <si>
    <t>水电改造</t>
  </si>
  <si>
    <t>电路改造</t>
  </si>
  <si>
    <t>电路改造使用中国十大品牌之一熊猫牌多芯铜线，插座线路2.5mm2，照明进线2.5mm2、出线1.5mm2，空调线路4mm2，熊猫牌电视线、熊猫牌电话线、熊猫牌网络线、熊猫PVC双色绝缘管、标准底盒、含开槽。（不含音响线，开关面板）</t>
  </si>
  <si>
    <t>给水路改造</t>
  </si>
  <si>
    <t>进口皮尔萨PP-R水管系列，包括所有管件材料、打槽、封槽、铺设、安装。</t>
  </si>
  <si>
    <t>排水改造</t>
  </si>
  <si>
    <t>港丰PVC排水管，接头、配件、安装。（水龙头、三角阀、软管等墙外部件由业主自购）</t>
  </si>
  <si>
    <t>成本核算</t>
  </si>
  <si>
    <t>材料</t>
  </si>
  <si>
    <t>九</t>
  </si>
  <si>
    <t>管理费</t>
  </si>
  <si>
    <t>总价*8%</t>
  </si>
  <si>
    <t>104*60*0.08=499（墙、地砖管理费）</t>
  </si>
  <si>
    <t>十</t>
  </si>
  <si>
    <t>毛利润</t>
  </si>
  <si>
    <t>总价*17%</t>
  </si>
  <si>
    <t>十一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</si>
  <si>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</si>
  <si>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</si>
  <si>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</si>
  <si>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</si>
  <si>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</si>
  <si>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</si>
  <si>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</si>
  <si>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十二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</si>
  <si>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</si>
  <si>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</si>
  <si>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</si>
  <si>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</si>
  <si>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</si>
  <si>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</si>
  <si>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</si>
  <si>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</si>
  <si>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</si>
  <si>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以上所有项目及数量按实际发生量为准，门窗洞面积不减。</t>
  </si>
  <si>
    <t>房间每增加一种颜色的墙漆，增加200元。</t>
  </si>
  <si>
    <t>本报价不含税金和物业装修押金。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</si>
  <si>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</si>
  <si>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</si>
  <si>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</si>
  <si>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</si>
  <si>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</si>
  <si>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</si>
  <si>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</si>
  <si>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</si>
  <si>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r>
      <t>50</t>
    </r>
    <r>
      <rPr>
        <sz val="10"/>
        <color indexed="8"/>
        <rFont val="宋体"/>
        <family val="0"/>
      </rPr>
      <t>个开关、插座。（TCL品牌A6系列）</t>
    </r>
  </si>
  <si>
    <t>客厅地砖</t>
  </si>
  <si>
    <r>
      <t>广东品牌萨米特（8</t>
    </r>
    <r>
      <rPr>
        <sz val="10"/>
        <color indexed="8"/>
        <rFont val="Times New Roman"/>
        <family val="1"/>
      </rPr>
      <t>00*800</t>
    </r>
    <r>
      <rPr>
        <sz val="10"/>
        <color indexed="8"/>
        <rFont val="宋体"/>
        <family val="0"/>
      </rPr>
      <t>）地面砖</t>
    </r>
  </si>
  <si>
    <t>卧室复合地板</t>
  </si>
  <si>
    <t>富得利地板</t>
  </si>
  <si>
    <t>阳台地砖</t>
  </si>
  <si>
    <r>
      <t>广东品牌百特（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</si>
  <si>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r>
      <t>广东品牌百特（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）地面砖</t>
    </r>
  </si>
  <si>
    <t>厨房地砖</t>
  </si>
  <si>
    <t>厨房墙砖</t>
  </si>
  <si>
    <r>
      <t>广东品牌百特（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</t>
    </r>
  </si>
  <si>
    <t>卫生间地砖</t>
  </si>
  <si>
    <t>卫生间墙砖</t>
  </si>
  <si>
    <t>厨房橱柜</t>
  </si>
  <si>
    <t>厨房捷西整体橱柜</t>
  </si>
  <si>
    <t>成品高分子免漆房门</t>
  </si>
  <si>
    <t>樘</t>
  </si>
  <si>
    <t>卫生间铝合金门</t>
  </si>
  <si>
    <t>成品铝合金边框门</t>
  </si>
  <si>
    <t>厨房铝合金移门</t>
  </si>
  <si>
    <t>衣柜移门</t>
  </si>
  <si>
    <t>成品衣柜移门</t>
  </si>
  <si>
    <t>不锈钢双槽洗菜盆</t>
  </si>
  <si>
    <t>套</t>
  </si>
  <si>
    <t>广东品牌不锈钢双槽</t>
  </si>
  <si>
    <t>蹲便器</t>
  </si>
  <si>
    <r>
      <t>品牌洁具</t>
    </r>
    <r>
      <rPr>
        <sz val="10"/>
        <color indexed="8"/>
        <rFont val="Times New Roman"/>
        <family val="1"/>
      </rPr>
      <t xml:space="preserve"> </t>
    </r>
  </si>
  <si>
    <t>洗面盆台盆低柜</t>
  </si>
  <si>
    <t>三角阀软管洗衣机龙头等</t>
  </si>
  <si>
    <t>以实际价格为准</t>
  </si>
  <si>
    <t>五金件</t>
  </si>
  <si>
    <t>拉手，滑道，浴巾架/毛巾环/纸巾盒等(以实际价格为准)</t>
  </si>
  <si>
    <t>中国黑大理石。</t>
  </si>
  <si>
    <t>灯具</t>
  </si>
  <si>
    <t>全房所有灯具。</t>
  </si>
  <si>
    <t>集成吊顶</t>
  </si>
  <si>
    <t>华久集成吊顶</t>
  </si>
  <si>
    <t>花洒</t>
  </si>
  <si>
    <t>品牌花洒</t>
  </si>
  <si>
    <t>铝合金封阳台</t>
  </si>
  <si>
    <t>以小区物业颜色配套</t>
  </si>
  <si>
    <t>铝合金防盗窗</t>
  </si>
  <si>
    <t>合计</t>
  </si>
  <si>
    <t>工程地址：平安象湖风情49栋 单元  室</t>
  </si>
  <si>
    <t xml:space="preserve">          2012年 6  月   日</t>
  </si>
  <si>
    <t xml:space="preserve">        2012年 6  月  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</si>
</sst>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.00_);[Red]\(0.00\)"/>
    <numFmt numFmtId="187" formatCode="0.00_ "/>
  </numFmts>
  <fonts count="26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10"/>
      <color indexed="63"/>
      <name val="Times New Roman"/>
      <family val="1"/>
    </font>
    <font>
      <sz val="12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/>
    </xf>
    <xf numFmtId="186" fontId="13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3" fillId="4" borderId="2" xfId="0" applyNumberFormat="1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2" fillId="5" borderId="2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186" fontId="12" fillId="3" borderId="2" xfId="0" applyNumberFormat="1" applyFont="1" applyFill="1" applyBorder="1" applyAlignment="1">
      <alignment horizontal="left" vertical="center"/>
    </xf>
    <xf numFmtId="0" fontId="12" fillId="3" borderId="8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187" fontId="12" fillId="4" borderId="1" xfId="0" applyNumberFormat="1" applyFont="1" applyFill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/>
    </xf>
    <xf numFmtId="187" fontId="13" fillId="4" borderId="3" xfId="0" applyNumberFormat="1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9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9" fillId="4" borderId="0" xfId="0" applyFont="1" applyFill="1" applyAlignment="1">
      <alignment vertical="center"/>
    </xf>
    <xf numFmtId="0" fontId="11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187" fontId="13" fillId="4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86" fontId="12" fillId="3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9" fontId="13" fillId="4" borderId="7" xfId="0" applyNumberFormat="1" applyFont="1" applyFill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9" fontId="13" fillId="4" borderId="3" xfId="0" applyNumberFormat="1" applyFont="1" applyFill="1" applyBorder="1" applyAlignment="1">
      <alignment horizontal="center" vertical="center"/>
    </xf>
    <xf numFmtId="187" fontId="12" fillId="4" borderId="7" xfId="0" applyNumberFormat="1" applyFont="1" applyFill="1" applyBorder="1" applyAlignment="1">
      <alignment horizontal="center" vertical="center"/>
    </xf>
    <xf numFmtId="187" fontId="12" fillId="4" borderId="1" xfId="0" applyNumberFormat="1" applyFont="1" applyFill="1" applyBorder="1" applyAlignment="1">
      <alignment horizontal="center" vertical="center"/>
    </xf>
    <xf numFmtId="187" fontId="12" fillId="4" borderId="3" xfId="0" applyNumberFormat="1" applyFont="1" applyFill="1" applyBorder="1" applyAlignment="1">
      <alignment horizontal="center" vertical="center"/>
    </xf>
    <xf numFmtId="9" fontId="14" fillId="3" borderId="7" xfId="0" applyNumberFormat="1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9" fontId="14" fillId="3" borderId="3" xfId="0" applyNumberFormat="1" applyFont="1" applyFill="1" applyBorder="1" applyAlignment="1">
      <alignment horizontal="center" vertical="center"/>
    </xf>
    <xf numFmtId="186" fontId="12" fillId="3" borderId="7" xfId="0" applyNumberFormat="1" applyFont="1" applyFill="1" applyBorder="1" applyAlignment="1">
      <alignment horizontal="center" vertical="center"/>
    </xf>
    <xf numFmtId="186" fontId="12" fillId="3" borderId="3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workbookViewId="0" topLeftCell="A67">
      <selection activeCell="I86" sqref="I86"/>
    </sheetView>
  </sheetViews>
  <sheetFormatPr defaultColWidth="9.00390625" defaultRowHeight="14.25"/>
  <cols>
    <col min="1" max="1" width="4.75390625" style="1" customWidth="1"/>
    <col min="2" max="2" width="17.87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6.50390625" style="2" customWidth="1"/>
    <col min="10" max="10" width="9.00390625" style="5" bestFit="1" customWidth="1"/>
    <col min="11" max="11" width="9.25390625" style="5" bestFit="1" customWidth="1"/>
    <col min="12" max="12" width="14.125" style="5" bestFit="1" customWidth="1"/>
    <col min="13" max="16384" width="9.00390625" style="5" bestFit="1" customWidth="1"/>
  </cols>
  <sheetData>
    <row r="1" spans="1:9" ht="34.5" customHeight="1">
      <c r="A1" s="137" t="s">
        <v>0</v>
      </c>
      <c r="B1" s="138"/>
      <c r="C1" s="138"/>
      <c r="D1" s="138"/>
      <c r="E1" s="138"/>
      <c r="F1" s="138"/>
      <c r="G1" s="138"/>
      <c r="H1" s="138"/>
      <c r="I1" s="139"/>
    </row>
    <row r="2" spans="1:9" ht="34.5" customHeight="1">
      <c r="A2" s="140" t="s">
        <v>1</v>
      </c>
      <c r="B2" s="141"/>
      <c r="C2" s="142"/>
      <c r="D2" s="142"/>
      <c r="E2" s="142"/>
      <c r="F2" s="142"/>
      <c r="G2" s="142"/>
      <c r="H2" s="142"/>
      <c r="I2" s="142"/>
    </row>
    <row r="3" spans="1:9" s="6" customFormat="1" ht="22.5" customHeight="1">
      <c r="A3" s="143" t="s">
        <v>158</v>
      </c>
      <c r="B3" s="144"/>
      <c r="C3" s="144"/>
      <c r="D3" s="144"/>
      <c r="E3" s="144"/>
      <c r="F3" s="144"/>
      <c r="G3" s="144"/>
      <c r="H3" s="144"/>
      <c r="I3" s="145"/>
    </row>
    <row r="4" spans="1:9" s="6" customFormat="1" ht="22.5" customHeight="1">
      <c r="A4" s="146" t="s">
        <v>2</v>
      </c>
      <c r="B4" s="146"/>
      <c r="C4" s="146"/>
      <c r="D4" s="146"/>
      <c r="E4" s="146"/>
      <c r="F4" s="146"/>
      <c r="G4" s="146"/>
      <c r="H4" s="146"/>
      <c r="I4" s="146"/>
    </row>
    <row r="5" spans="1:9" s="7" customFormat="1" ht="19.5" customHeight="1">
      <c r="A5" s="175" t="s">
        <v>3</v>
      </c>
      <c r="B5" s="177" t="s">
        <v>4</v>
      </c>
      <c r="C5" s="177" t="s">
        <v>5</v>
      </c>
      <c r="D5" s="177" t="s">
        <v>6</v>
      </c>
      <c r="E5" s="147" t="s">
        <v>7</v>
      </c>
      <c r="F5" s="148"/>
      <c r="G5" s="147" t="s">
        <v>8</v>
      </c>
      <c r="H5" s="148"/>
      <c r="I5" s="177" t="s">
        <v>9</v>
      </c>
    </row>
    <row r="6" spans="1:9" ht="18.75" customHeight="1">
      <c r="A6" s="176"/>
      <c r="B6" s="178"/>
      <c r="C6" s="178"/>
      <c r="D6" s="178"/>
      <c r="E6" s="17" t="s">
        <v>10</v>
      </c>
      <c r="F6" s="17" t="s">
        <v>11</v>
      </c>
      <c r="G6" s="17" t="s">
        <v>10</v>
      </c>
      <c r="H6" s="17" t="s">
        <v>11</v>
      </c>
      <c r="I6" s="178"/>
    </row>
    <row r="7" spans="1:9" ht="18" customHeight="1">
      <c r="A7" s="149" t="s">
        <v>12</v>
      </c>
      <c r="B7" s="150"/>
      <c r="C7" s="76"/>
      <c r="D7" s="76"/>
      <c r="E7" s="75"/>
      <c r="F7" s="75"/>
      <c r="G7" s="76"/>
      <c r="H7" s="75"/>
      <c r="I7" s="77"/>
    </row>
    <row r="8" spans="1:15" s="8" customFormat="1" ht="31.5" customHeight="1">
      <c r="A8" s="129">
        <v>1</v>
      </c>
      <c r="B8" s="130" t="s">
        <v>13</v>
      </c>
      <c r="C8" s="22">
        <f>28.7*2.8</f>
        <v>80.36</v>
      </c>
      <c r="D8" s="114" t="s">
        <v>14</v>
      </c>
      <c r="E8" s="114">
        <v>3</v>
      </c>
      <c r="F8" s="131">
        <f aca="true" t="shared" si="0" ref="F8:F14">E8*C8</f>
        <v>241.07999999999998</v>
      </c>
      <c r="G8" s="114">
        <v>3</v>
      </c>
      <c r="H8" s="136">
        <f aca="true" t="shared" si="1" ref="H8:H16">G8*C8</f>
        <v>241.07999999999998</v>
      </c>
      <c r="I8" s="86" t="s">
        <v>15</v>
      </c>
      <c r="J8" s="128"/>
      <c r="K8" s="15"/>
      <c r="L8" s="15"/>
      <c r="M8" s="15"/>
      <c r="N8" s="15"/>
      <c r="O8" s="15"/>
    </row>
    <row r="9" spans="1:9" s="9" customFormat="1" ht="26.25" customHeight="1">
      <c r="A9" s="20">
        <v>2</v>
      </c>
      <c r="B9" s="21" t="s">
        <v>16</v>
      </c>
      <c r="C9" s="22">
        <v>36</v>
      </c>
      <c r="D9" s="22" t="s">
        <v>14</v>
      </c>
      <c r="E9" s="22">
        <v>9</v>
      </c>
      <c r="F9" s="23">
        <f t="shared" si="0"/>
        <v>324</v>
      </c>
      <c r="G9" s="22">
        <v>12</v>
      </c>
      <c r="H9" s="23">
        <f t="shared" si="1"/>
        <v>432</v>
      </c>
      <c r="I9" s="51" t="s">
        <v>17</v>
      </c>
    </row>
    <row r="10" spans="1:9" s="8" customFormat="1" ht="27" customHeight="1">
      <c r="A10" s="52">
        <v>3</v>
      </c>
      <c r="B10" s="21" t="s">
        <v>18</v>
      </c>
      <c r="C10" s="22">
        <f>28.7*2.8</f>
        <v>80.36</v>
      </c>
      <c r="D10" s="22" t="s">
        <v>14</v>
      </c>
      <c r="E10" s="22">
        <v>9</v>
      </c>
      <c r="F10" s="23">
        <f t="shared" si="0"/>
        <v>723.24</v>
      </c>
      <c r="G10" s="22">
        <v>12</v>
      </c>
      <c r="H10" s="23">
        <f t="shared" si="1"/>
        <v>964.3199999999999</v>
      </c>
      <c r="I10" s="51" t="s">
        <v>17</v>
      </c>
    </row>
    <row r="11" spans="1:30" s="14" customFormat="1" ht="33" customHeight="1">
      <c r="A11" s="129">
        <v>4</v>
      </c>
      <c r="B11" s="21" t="s">
        <v>19</v>
      </c>
      <c r="C11" s="22">
        <v>17</v>
      </c>
      <c r="D11" s="22" t="s">
        <v>20</v>
      </c>
      <c r="E11" s="22">
        <v>45</v>
      </c>
      <c r="F11" s="23">
        <f t="shared" si="0"/>
        <v>765</v>
      </c>
      <c r="G11" s="22">
        <v>50</v>
      </c>
      <c r="H11" s="23">
        <f t="shared" si="1"/>
        <v>850</v>
      </c>
      <c r="I11" s="26" t="s">
        <v>21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4" customFormat="1" ht="33" customHeight="1">
      <c r="A12" s="20">
        <v>5</v>
      </c>
      <c r="B12" s="21" t="s">
        <v>22</v>
      </c>
      <c r="C12" s="22">
        <v>11</v>
      </c>
      <c r="D12" s="22" t="s">
        <v>14</v>
      </c>
      <c r="E12" s="22">
        <v>45</v>
      </c>
      <c r="F12" s="23">
        <f t="shared" si="0"/>
        <v>495</v>
      </c>
      <c r="G12" s="22">
        <v>50</v>
      </c>
      <c r="H12" s="23">
        <f t="shared" si="1"/>
        <v>550</v>
      </c>
      <c r="I12" s="26" t="s">
        <v>23</v>
      </c>
      <c r="K12" s="5"/>
      <c r="L12" s="5"/>
      <c r="M12" s="5" t="s">
        <v>24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108" customFormat="1" ht="49.5" customHeight="1">
      <c r="A13" s="52">
        <v>6</v>
      </c>
      <c r="B13" s="112" t="s">
        <v>25</v>
      </c>
      <c r="C13" s="111">
        <v>36</v>
      </c>
      <c r="D13" s="111" t="s">
        <v>14</v>
      </c>
      <c r="E13" s="111">
        <v>10</v>
      </c>
      <c r="F13" s="23">
        <f t="shared" si="0"/>
        <v>360</v>
      </c>
      <c r="G13" s="111">
        <v>25</v>
      </c>
      <c r="H13" s="23">
        <f t="shared" si="1"/>
        <v>900</v>
      </c>
      <c r="I13" s="113" t="s">
        <v>26</v>
      </c>
      <c r="K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</row>
    <row r="14" spans="1:30" s="108" customFormat="1" ht="30.75" customHeight="1">
      <c r="A14" s="129">
        <v>7</v>
      </c>
      <c r="B14" s="112" t="s">
        <v>27</v>
      </c>
      <c r="C14" s="111">
        <v>22</v>
      </c>
      <c r="D14" s="111" t="s">
        <v>28</v>
      </c>
      <c r="E14" s="111">
        <v>10</v>
      </c>
      <c r="F14" s="23">
        <f t="shared" si="0"/>
        <v>220</v>
      </c>
      <c r="G14" s="111">
        <v>10</v>
      </c>
      <c r="H14" s="23">
        <f t="shared" si="1"/>
        <v>220</v>
      </c>
      <c r="I14" s="110" t="s">
        <v>29</v>
      </c>
      <c r="K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</row>
    <row r="15" spans="1:30" s="122" customFormat="1" ht="31.5" customHeight="1">
      <c r="A15" s="20">
        <v>8</v>
      </c>
      <c r="B15" s="127" t="s">
        <v>30</v>
      </c>
      <c r="C15" s="126">
        <v>0</v>
      </c>
      <c r="D15" s="126" t="s">
        <v>31</v>
      </c>
      <c r="E15" s="126">
        <v>0</v>
      </c>
      <c r="F15" s="125">
        <v>0</v>
      </c>
      <c r="G15" s="126">
        <v>0</v>
      </c>
      <c r="H15" s="125">
        <f t="shared" si="1"/>
        <v>0</v>
      </c>
      <c r="I15" s="124" t="s">
        <v>32</v>
      </c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</row>
    <row r="16" spans="1:9" s="117" customFormat="1" ht="63" customHeight="1">
      <c r="A16" s="52">
        <v>9</v>
      </c>
      <c r="B16" s="56" t="s">
        <v>33</v>
      </c>
      <c r="C16" s="120">
        <f>1.2*2.5*2.4</f>
        <v>7.199999999999999</v>
      </c>
      <c r="D16" s="120" t="s">
        <v>14</v>
      </c>
      <c r="E16" s="120">
        <v>80</v>
      </c>
      <c r="F16" s="119">
        <f>E16*C16</f>
        <v>576</v>
      </c>
      <c r="G16" s="120">
        <v>90</v>
      </c>
      <c r="H16" s="119">
        <f t="shared" si="1"/>
        <v>647.9999999999999</v>
      </c>
      <c r="I16" s="118" t="s">
        <v>34</v>
      </c>
    </row>
    <row r="17" spans="1:9" ht="18" customHeight="1">
      <c r="A17" s="151" t="s">
        <v>35</v>
      </c>
      <c r="B17" s="152"/>
      <c r="C17" s="18"/>
      <c r="D17" s="18"/>
      <c r="E17" s="16"/>
      <c r="F17" s="16"/>
      <c r="G17" s="18"/>
      <c r="H17" s="16"/>
      <c r="I17" s="19"/>
    </row>
    <row r="18" spans="1:15" s="8" customFormat="1" ht="31.5" customHeight="1">
      <c r="A18" s="129">
        <v>1</v>
      </c>
      <c r="B18" s="130" t="s">
        <v>13</v>
      </c>
      <c r="C18" s="22">
        <f>14.6*2.8</f>
        <v>40.879999999999995</v>
      </c>
      <c r="D18" s="114" t="s">
        <v>14</v>
      </c>
      <c r="E18" s="114">
        <v>3</v>
      </c>
      <c r="F18" s="131">
        <f>E18*C18</f>
        <v>122.63999999999999</v>
      </c>
      <c r="G18" s="114">
        <v>3</v>
      </c>
      <c r="H18" s="136">
        <f aca="true" t="shared" si="2" ref="H18:H26">G18*C18</f>
        <v>122.63999999999999</v>
      </c>
      <c r="I18" s="86" t="s">
        <v>15</v>
      </c>
      <c r="J18" s="128"/>
      <c r="K18" s="15"/>
      <c r="L18" s="15"/>
      <c r="M18" s="15"/>
      <c r="N18" s="15"/>
      <c r="O18" s="15"/>
    </row>
    <row r="19" spans="1:9" s="9" customFormat="1" ht="27.75" customHeight="1">
      <c r="A19" s="129">
        <v>2</v>
      </c>
      <c r="B19" s="21" t="s">
        <v>16</v>
      </c>
      <c r="C19" s="22">
        <v>13.2</v>
      </c>
      <c r="D19" s="22" t="s">
        <v>14</v>
      </c>
      <c r="E19" s="22">
        <v>9</v>
      </c>
      <c r="F19" s="23">
        <f>E19*C19</f>
        <v>118.8</v>
      </c>
      <c r="G19" s="22">
        <v>12</v>
      </c>
      <c r="H19" s="23">
        <f t="shared" si="2"/>
        <v>158.39999999999998</v>
      </c>
      <c r="I19" s="51" t="s">
        <v>17</v>
      </c>
    </row>
    <row r="20" spans="1:9" s="8" customFormat="1" ht="26.25" customHeight="1">
      <c r="A20" s="129">
        <v>3</v>
      </c>
      <c r="B20" s="21" t="s">
        <v>18</v>
      </c>
      <c r="C20" s="22">
        <f>14.6*2.8</f>
        <v>40.879999999999995</v>
      </c>
      <c r="D20" s="22" t="s">
        <v>14</v>
      </c>
      <c r="E20" s="22">
        <v>9</v>
      </c>
      <c r="F20" s="23">
        <f>E20*C20</f>
        <v>367.91999999999996</v>
      </c>
      <c r="G20" s="22">
        <v>12</v>
      </c>
      <c r="H20" s="23">
        <f t="shared" si="2"/>
        <v>490.55999999999995</v>
      </c>
      <c r="I20" s="51" t="s">
        <v>17</v>
      </c>
    </row>
    <row r="21" spans="1:9" ht="27.75" customHeight="1">
      <c r="A21" s="129">
        <v>4</v>
      </c>
      <c r="B21" s="27" t="s">
        <v>36</v>
      </c>
      <c r="C21" s="114">
        <v>1</v>
      </c>
      <c r="D21" s="22" t="s">
        <v>31</v>
      </c>
      <c r="E21" s="107">
        <v>0</v>
      </c>
      <c r="F21" s="28">
        <f>C21*E21</f>
        <v>0</v>
      </c>
      <c r="G21" s="28">
        <v>50</v>
      </c>
      <c r="H21" s="115">
        <f t="shared" si="2"/>
        <v>50</v>
      </c>
      <c r="I21" s="116" t="s">
        <v>37</v>
      </c>
    </row>
    <row r="22" spans="1:9" s="117" customFormat="1" ht="63" customHeight="1">
      <c r="A22" s="129">
        <v>5</v>
      </c>
      <c r="B22" s="56" t="s">
        <v>38</v>
      </c>
      <c r="C22" s="121">
        <f>2.2*2.2*2.9</f>
        <v>14.036000000000001</v>
      </c>
      <c r="D22" s="120" t="s">
        <v>14</v>
      </c>
      <c r="E22" s="120">
        <v>75</v>
      </c>
      <c r="F22" s="119">
        <f>E22*C22</f>
        <v>1052.7</v>
      </c>
      <c r="G22" s="120">
        <v>73</v>
      </c>
      <c r="H22" s="119">
        <f t="shared" si="2"/>
        <v>1024.6280000000002</v>
      </c>
      <c r="I22" s="118" t="s">
        <v>39</v>
      </c>
    </row>
    <row r="23" spans="1:9" s="117" customFormat="1" ht="63" customHeight="1">
      <c r="A23" s="129">
        <v>6</v>
      </c>
      <c r="B23" s="56" t="s">
        <v>40</v>
      </c>
      <c r="C23" s="120">
        <f>2.2*0.6*3</f>
        <v>3.96</v>
      </c>
      <c r="D23" s="120" t="s">
        <v>14</v>
      </c>
      <c r="E23" s="120">
        <v>75</v>
      </c>
      <c r="F23" s="119">
        <f>E23*C23</f>
        <v>297</v>
      </c>
      <c r="G23" s="120">
        <v>90</v>
      </c>
      <c r="H23" s="119">
        <f t="shared" si="2"/>
        <v>356.4</v>
      </c>
      <c r="I23" s="118" t="s">
        <v>39</v>
      </c>
    </row>
    <row r="24" spans="1:9" s="117" customFormat="1" ht="63" customHeight="1">
      <c r="A24" s="129">
        <v>7</v>
      </c>
      <c r="B24" s="56" t="s">
        <v>41</v>
      </c>
      <c r="C24" s="120">
        <v>5.3</v>
      </c>
      <c r="D24" s="120" t="s">
        <v>14</v>
      </c>
      <c r="E24" s="120">
        <v>75</v>
      </c>
      <c r="F24" s="119">
        <f>E24*C24</f>
        <v>397.5</v>
      </c>
      <c r="G24" s="120">
        <v>90</v>
      </c>
      <c r="H24" s="119">
        <f t="shared" si="2"/>
        <v>477</v>
      </c>
      <c r="I24" s="118" t="s">
        <v>42</v>
      </c>
    </row>
    <row r="25" spans="1:9" ht="27.75" customHeight="1">
      <c r="A25" s="20">
        <v>8</v>
      </c>
      <c r="B25" s="27" t="s">
        <v>43</v>
      </c>
      <c r="C25" s="28">
        <v>1</v>
      </c>
      <c r="D25" s="22" t="s">
        <v>44</v>
      </c>
      <c r="E25" s="107">
        <v>10</v>
      </c>
      <c r="F25" s="28">
        <f>C25*E25</f>
        <v>10</v>
      </c>
      <c r="G25" s="28">
        <v>15</v>
      </c>
      <c r="H25" s="23">
        <f t="shared" si="2"/>
        <v>15</v>
      </c>
      <c r="I25" s="105" t="s">
        <v>45</v>
      </c>
    </row>
    <row r="26" spans="1:16" s="8" customFormat="1" ht="42.75" customHeight="1">
      <c r="A26" s="114">
        <v>9</v>
      </c>
      <c r="B26" s="21" t="s">
        <v>46</v>
      </c>
      <c r="C26" s="22">
        <v>13.2</v>
      </c>
      <c r="D26" s="22" t="s">
        <v>14</v>
      </c>
      <c r="E26" s="22">
        <v>15</v>
      </c>
      <c r="F26" s="23">
        <f>C26*E26</f>
        <v>198</v>
      </c>
      <c r="G26" s="22">
        <v>15</v>
      </c>
      <c r="H26" s="131">
        <f t="shared" si="2"/>
        <v>198</v>
      </c>
      <c r="I26" s="51" t="s">
        <v>47</v>
      </c>
      <c r="J26" s="135"/>
      <c r="K26" s="135"/>
      <c r="L26" s="135"/>
      <c r="M26" s="135"/>
      <c r="N26" s="135"/>
      <c r="O26" s="135"/>
      <c r="P26" s="93"/>
    </row>
    <row r="27" spans="1:9" ht="18" customHeight="1">
      <c r="A27" s="151" t="s">
        <v>48</v>
      </c>
      <c r="B27" s="152"/>
      <c r="C27" s="18"/>
      <c r="D27" s="18"/>
      <c r="E27" s="16"/>
      <c r="F27" s="16"/>
      <c r="G27" s="18"/>
      <c r="H27" s="16"/>
      <c r="I27" s="19"/>
    </row>
    <row r="28" spans="1:15" s="8" customFormat="1" ht="31.5" customHeight="1">
      <c r="A28" s="129">
        <v>1</v>
      </c>
      <c r="B28" s="130" t="s">
        <v>13</v>
      </c>
      <c r="C28" s="22">
        <f>12.9*2.8</f>
        <v>36.12</v>
      </c>
      <c r="D28" s="114" t="s">
        <v>14</v>
      </c>
      <c r="E28" s="114">
        <v>3</v>
      </c>
      <c r="F28" s="131">
        <f>E28*C28</f>
        <v>108.35999999999999</v>
      </c>
      <c r="G28" s="114">
        <v>3</v>
      </c>
      <c r="H28" s="136">
        <f aca="true" t="shared" si="3" ref="H28:H34">G28*C28</f>
        <v>108.35999999999999</v>
      </c>
      <c r="I28" s="86" t="s">
        <v>15</v>
      </c>
      <c r="J28" s="128"/>
      <c r="K28" s="15"/>
      <c r="L28" s="15"/>
      <c r="M28" s="15"/>
      <c r="N28" s="15"/>
      <c r="O28" s="15"/>
    </row>
    <row r="29" spans="1:15" s="9" customFormat="1" ht="27.75" customHeight="1">
      <c r="A29" s="129">
        <v>2</v>
      </c>
      <c r="B29" s="21" t="s">
        <v>16</v>
      </c>
      <c r="C29" s="22">
        <v>10.2</v>
      </c>
      <c r="D29" s="22" t="s">
        <v>14</v>
      </c>
      <c r="E29" s="22">
        <v>9</v>
      </c>
      <c r="F29" s="23">
        <f>E29*C29</f>
        <v>91.8</v>
      </c>
      <c r="G29" s="22">
        <v>12</v>
      </c>
      <c r="H29" s="23">
        <f t="shared" si="3"/>
        <v>122.39999999999999</v>
      </c>
      <c r="I29" s="51" t="s">
        <v>17</v>
      </c>
      <c r="K29" s="101"/>
      <c r="L29" s="101"/>
      <c r="M29" s="101"/>
      <c r="N29" s="101"/>
      <c r="O29" s="101"/>
    </row>
    <row r="30" spans="1:15" s="8" customFormat="1" ht="29.25" customHeight="1">
      <c r="A30" s="129">
        <v>3</v>
      </c>
      <c r="B30" s="21" t="s">
        <v>18</v>
      </c>
      <c r="C30" s="22">
        <f>12.9*2.8</f>
        <v>36.12</v>
      </c>
      <c r="D30" s="22" t="s">
        <v>14</v>
      </c>
      <c r="E30" s="22">
        <v>9</v>
      </c>
      <c r="F30" s="23">
        <f>E30*C30</f>
        <v>325.08</v>
      </c>
      <c r="G30" s="22">
        <v>12</v>
      </c>
      <c r="H30" s="23">
        <f t="shared" si="3"/>
        <v>433.43999999999994</v>
      </c>
      <c r="I30" s="51" t="s">
        <v>17</v>
      </c>
      <c r="K30" s="106"/>
      <c r="L30" s="106"/>
      <c r="M30" s="106"/>
      <c r="N30" s="106"/>
      <c r="O30" s="106"/>
    </row>
    <row r="31" spans="1:9" s="117" customFormat="1" ht="63" customHeight="1">
      <c r="A31" s="129">
        <v>4</v>
      </c>
      <c r="B31" s="56" t="s">
        <v>38</v>
      </c>
      <c r="C31" s="121">
        <f>1.6*2.2*2.9</f>
        <v>10.208</v>
      </c>
      <c r="D31" s="120" t="s">
        <v>14</v>
      </c>
      <c r="E31" s="120">
        <v>75</v>
      </c>
      <c r="F31" s="119">
        <f>E31*C31</f>
        <v>765.6</v>
      </c>
      <c r="G31" s="120">
        <v>73</v>
      </c>
      <c r="H31" s="119">
        <f t="shared" si="3"/>
        <v>745.184</v>
      </c>
      <c r="I31" s="118" t="s">
        <v>39</v>
      </c>
    </row>
    <row r="32" spans="1:9" s="117" customFormat="1" ht="63" customHeight="1">
      <c r="A32" s="129">
        <v>5</v>
      </c>
      <c r="B32" s="56" t="s">
        <v>40</v>
      </c>
      <c r="C32" s="120">
        <f>1.6*0.6*3</f>
        <v>2.88</v>
      </c>
      <c r="D32" s="120" t="s">
        <v>14</v>
      </c>
      <c r="E32" s="120">
        <v>75</v>
      </c>
      <c r="F32" s="119">
        <f>E32*C32</f>
        <v>216</v>
      </c>
      <c r="G32" s="120">
        <v>90</v>
      </c>
      <c r="H32" s="119">
        <f t="shared" si="3"/>
        <v>259.2</v>
      </c>
      <c r="I32" s="118" t="s">
        <v>39</v>
      </c>
    </row>
    <row r="33" spans="1:9" ht="27.75" customHeight="1">
      <c r="A33" s="20">
        <v>5</v>
      </c>
      <c r="B33" s="27" t="s">
        <v>43</v>
      </c>
      <c r="C33" s="28">
        <v>1</v>
      </c>
      <c r="D33" s="22" t="s">
        <v>44</v>
      </c>
      <c r="E33" s="107">
        <v>10</v>
      </c>
      <c r="F33" s="28">
        <f>C33*E33</f>
        <v>10</v>
      </c>
      <c r="G33" s="28">
        <v>15</v>
      </c>
      <c r="H33" s="23">
        <f t="shared" si="3"/>
        <v>15</v>
      </c>
      <c r="I33" s="105" t="s">
        <v>45</v>
      </c>
    </row>
    <row r="34" spans="1:16" s="8" customFormat="1" ht="48" customHeight="1">
      <c r="A34" s="114">
        <v>6</v>
      </c>
      <c r="B34" s="21" t="s">
        <v>46</v>
      </c>
      <c r="C34" s="22">
        <v>10.2</v>
      </c>
      <c r="D34" s="22" t="s">
        <v>14</v>
      </c>
      <c r="E34" s="22">
        <v>15</v>
      </c>
      <c r="F34" s="23">
        <f>C34*E34</f>
        <v>153</v>
      </c>
      <c r="G34" s="22">
        <v>15</v>
      </c>
      <c r="H34" s="131">
        <f t="shared" si="3"/>
        <v>153</v>
      </c>
      <c r="I34" s="51" t="s">
        <v>47</v>
      </c>
      <c r="J34" s="135"/>
      <c r="K34" s="135"/>
      <c r="L34" s="135"/>
      <c r="M34" s="135"/>
      <c r="N34" s="135"/>
      <c r="O34" s="135"/>
      <c r="P34" s="93"/>
    </row>
    <row r="35" spans="1:9" ht="18" customHeight="1">
      <c r="A35" s="151" t="s">
        <v>49</v>
      </c>
      <c r="B35" s="152"/>
      <c r="C35" s="18"/>
      <c r="D35" s="18"/>
      <c r="E35" s="16"/>
      <c r="F35" s="16"/>
      <c r="G35" s="18"/>
      <c r="H35" s="16"/>
      <c r="I35" s="19"/>
    </row>
    <row r="36" spans="1:15" s="8" customFormat="1" ht="31.5" customHeight="1">
      <c r="A36" s="129">
        <v>1</v>
      </c>
      <c r="B36" s="130" t="s">
        <v>13</v>
      </c>
      <c r="C36" s="22">
        <f>12.9*2.8</f>
        <v>36.12</v>
      </c>
      <c r="D36" s="114" t="s">
        <v>14</v>
      </c>
      <c r="E36" s="114">
        <v>3</v>
      </c>
      <c r="F36" s="131">
        <f>E36*C36</f>
        <v>108.35999999999999</v>
      </c>
      <c r="G36" s="114">
        <v>3</v>
      </c>
      <c r="H36" s="136">
        <f aca="true" t="shared" si="4" ref="H36:H44">G36*C36</f>
        <v>108.35999999999999</v>
      </c>
      <c r="I36" s="86" t="s">
        <v>15</v>
      </c>
      <c r="J36" s="128"/>
      <c r="K36" s="15"/>
      <c r="L36" s="15"/>
      <c r="M36" s="15"/>
      <c r="N36" s="15"/>
      <c r="O36" s="15"/>
    </row>
    <row r="37" spans="1:15" s="9" customFormat="1" ht="27.75" customHeight="1">
      <c r="A37" s="129">
        <v>2</v>
      </c>
      <c r="B37" s="21" t="s">
        <v>16</v>
      </c>
      <c r="C37" s="22">
        <v>10</v>
      </c>
      <c r="D37" s="22" t="s">
        <v>14</v>
      </c>
      <c r="E37" s="22">
        <v>9</v>
      </c>
      <c r="F37" s="23">
        <f>E37*C37</f>
        <v>90</v>
      </c>
      <c r="G37" s="22">
        <v>12</v>
      </c>
      <c r="H37" s="23">
        <f t="shared" si="4"/>
        <v>120</v>
      </c>
      <c r="I37" s="51" t="s">
        <v>17</v>
      </c>
      <c r="K37" s="101"/>
      <c r="L37" s="101"/>
      <c r="M37" s="101"/>
      <c r="N37" s="101"/>
      <c r="O37" s="101"/>
    </row>
    <row r="38" spans="1:15" s="8" customFormat="1" ht="29.25" customHeight="1">
      <c r="A38" s="129">
        <v>3</v>
      </c>
      <c r="B38" s="21" t="s">
        <v>18</v>
      </c>
      <c r="C38" s="22">
        <f>12.8*2.8</f>
        <v>35.839999999999996</v>
      </c>
      <c r="D38" s="22" t="s">
        <v>14</v>
      </c>
      <c r="E38" s="22">
        <v>9</v>
      </c>
      <c r="F38" s="23">
        <f>E38*C38</f>
        <v>322.55999999999995</v>
      </c>
      <c r="G38" s="22">
        <v>12</v>
      </c>
      <c r="H38" s="23">
        <f t="shared" si="4"/>
        <v>430.0799999999999</v>
      </c>
      <c r="I38" s="51" t="s">
        <v>17</v>
      </c>
      <c r="K38" s="106"/>
      <c r="L38" s="106"/>
      <c r="M38" s="106"/>
      <c r="N38" s="106"/>
      <c r="O38" s="106"/>
    </row>
    <row r="39" spans="1:16" s="8" customFormat="1" ht="43.5" customHeight="1">
      <c r="A39" s="114">
        <v>4</v>
      </c>
      <c r="B39" s="21" t="s">
        <v>46</v>
      </c>
      <c r="C39" s="22">
        <v>10</v>
      </c>
      <c r="D39" s="22" t="s">
        <v>14</v>
      </c>
      <c r="E39" s="22">
        <v>15</v>
      </c>
      <c r="F39" s="23">
        <f>C39*E39</f>
        <v>150</v>
      </c>
      <c r="G39" s="22">
        <v>15</v>
      </c>
      <c r="H39" s="131">
        <f t="shared" si="4"/>
        <v>150</v>
      </c>
      <c r="I39" s="51" t="s">
        <v>47</v>
      </c>
      <c r="J39" s="135"/>
      <c r="K39" s="135"/>
      <c r="L39" s="135"/>
      <c r="M39" s="135"/>
      <c r="N39" s="135"/>
      <c r="O39" s="135"/>
      <c r="P39" s="93"/>
    </row>
    <row r="40" spans="1:9" ht="27.75" customHeight="1">
      <c r="A40" s="20">
        <v>5</v>
      </c>
      <c r="B40" s="27" t="s">
        <v>43</v>
      </c>
      <c r="C40" s="28">
        <v>1</v>
      </c>
      <c r="D40" s="22" t="s">
        <v>44</v>
      </c>
      <c r="E40" s="107">
        <v>10</v>
      </c>
      <c r="F40" s="28">
        <f>C40*E40</f>
        <v>10</v>
      </c>
      <c r="G40" s="28">
        <v>15</v>
      </c>
      <c r="H40" s="23">
        <f t="shared" si="4"/>
        <v>15</v>
      </c>
      <c r="I40" s="105" t="s">
        <v>45</v>
      </c>
    </row>
    <row r="41" spans="1:9" ht="27.75" customHeight="1">
      <c r="A41" s="20">
        <v>5</v>
      </c>
      <c r="B41" s="27" t="s">
        <v>50</v>
      </c>
      <c r="C41" s="28">
        <f>1.7*2.4</f>
        <v>4.08</v>
      </c>
      <c r="D41" s="22" t="s">
        <v>14</v>
      </c>
      <c r="E41" s="107">
        <v>8</v>
      </c>
      <c r="F41" s="28">
        <f>C41*E41</f>
        <v>32.64</v>
      </c>
      <c r="G41" s="28">
        <v>80</v>
      </c>
      <c r="H41" s="23">
        <f t="shared" si="4"/>
        <v>326.4</v>
      </c>
      <c r="I41" s="105" t="s">
        <v>51</v>
      </c>
    </row>
    <row r="42" spans="1:9" s="117" customFormat="1" ht="57" customHeight="1">
      <c r="A42" s="129">
        <v>4</v>
      </c>
      <c r="B42" s="56" t="s">
        <v>52</v>
      </c>
      <c r="C42" s="121">
        <f>9.9*0.4*3</f>
        <v>11.88</v>
      </c>
      <c r="D42" s="120" t="s">
        <v>14</v>
      </c>
      <c r="E42" s="120">
        <v>73</v>
      </c>
      <c r="F42" s="119">
        <f>E42*C42</f>
        <v>867.24</v>
      </c>
      <c r="G42" s="120">
        <v>75</v>
      </c>
      <c r="H42" s="119">
        <f t="shared" si="4"/>
        <v>891.0000000000001</v>
      </c>
      <c r="I42" s="118" t="s">
        <v>53</v>
      </c>
    </row>
    <row r="43" spans="1:9" s="117" customFormat="1" ht="57.75" customHeight="1">
      <c r="A43" s="129">
        <v>4</v>
      </c>
      <c r="B43" s="56" t="s">
        <v>38</v>
      </c>
      <c r="C43" s="121">
        <f>1.2*2.6*2.8</f>
        <v>8.735999999999999</v>
      </c>
      <c r="D43" s="120" t="s">
        <v>14</v>
      </c>
      <c r="E43" s="120">
        <v>75</v>
      </c>
      <c r="F43" s="119">
        <f>E43*C43</f>
        <v>655.1999999999999</v>
      </c>
      <c r="G43" s="120">
        <v>73</v>
      </c>
      <c r="H43" s="119">
        <f t="shared" si="4"/>
        <v>637.728</v>
      </c>
      <c r="I43" s="118" t="s">
        <v>39</v>
      </c>
    </row>
    <row r="44" spans="1:11" s="117" customFormat="1" ht="54" customHeight="1">
      <c r="A44" s="129">
        <v>5</v>
      </c>
      <c r="B44" s="56" t="s">
        <v>54</v>
      </c>
      <c r="C44" s="120">
        <f>2.5*4</f>
        <v>10</v>
      </c>
      <c r="D44" s="120" t="s">
        <v>28</v>
      </c>
      <c r="E44" s="120">
        <v>70</v>
      </c>
      <c r="F44" s="119">
        <f>E44*C44</f>
        <v>700</v>
      </c>
      <c r="G44" s="120">
        <v>75</v>
      </c>
      <c r="H44" s="119">
        <f t="shared" si="4"/>
        <v>750</v>
      </c>
      <c r="I44" s="118" t="s">
        <v>39</v>
      </c>
      <c r="K44" s="117">
        <f>5076*1.25</f>
        <v>6345</v>
      </c>
    </row>
    <row r="45" spans="1:9" ht="17.25" customHeight="1">
      <c r="A45" s="151" t="s">
        <v>55</v>
      </c>
      <c r="B45" s="152"/>
      <c r="C45" s="29"/>
      <c r="D45" s="29"/>
      <c r="E45" s="30"/>
      <c r="F45" s="30"/>
      <c r="G45" s="31"/>
      <c r="H45" s="30"/>
      <c r="I45" s="32"/>
    </row>
    <row r="46" spans="1:9" ht="39.75" customHeight="1">
      <c r="A46" s="20">
        <v>1</v>
      </c>
      <c r="B46" s="21" t="s">
        <v>25</v>
      </c>
      <c r="C46" s="20">
        <v>4.2</v>
      </c>
      <c r="D46" s="22" t="s">
        <v>14</v>
      </c>
      <c r="E46" s="22">
        <v>10</v>
      </c>
      <c r="F46" s="23">
        <f>E46*C46</f>
        <v>42</v>
      </c>
      <c r="G46" s="22">
        <v>25</v>
      </c>
      <c r="H46" s="23">
        <f>G46*C46</f>
        <v>105</v>
      </c>
      <c r="I46" s="26" t="s">
        <v>26</v>
      </c>
    </row>
    <row r="47" spans="1:11" s="9" customFormat="1" ht="39.75" customHeight="1">
      <c r="A47" s="20">
        <v>2</v>
      </c>
      <c r="B47" s="21" t="s">
        <v>56</v>
      </c>
      <c r="C47" s="20">
        <f>8.4*2.5-3</f>
        <v>18</v>
      </c>
      <c r="D47" s="22" t="s">
        <v>14</v>
      </c>
      <c r="E47" s="22">
        <v>10</v>
      </c>
      <c r="F47" s="23">
        <f>E47*C47</f>
        <v>180</v>
      </c>
      <c r="G47" s="22">
        <v>25</v>
      </c>
      <c r="H47" s="23">
        <f>G47*C47</f>
        <v>450</v>
      </c>
      <c r="I47" s="24" t="s">
        <v>57</v>
      </c>
      <c r="K47" s="5"/>
    </row>
    <row r="48" spans="1:9" s="9" customFormat="1" ht="17.25" customHeight="1">
      <c r="A48" s="20">
        <v>3</v>
      </c>
      <c r="B48" s="21" t="s">
        <v>58</v>
      </c>
      <c r="C48" s="20">
        <v>1</v>
      </c>
      <c r="D48" s="22" t="s">
        <v>59</v>
      </c>
      <c r="E48" s="22">
        <v>85</v>
      </c>
      <c r="F48" s="23">
        <f>E48*C48</f>
        <v>85</v>
      </c>
      <c r="G48" s="22">
        <v>95</v>
      </c>
      <c r="H48" s="23">
        <f>G48*C48</f>
        <v>95</v>
      </c>
      <c r="I48" s="21" t="s">
        <v>60</v>
      </c>
    </row>
    <row r="49" spans="1:9" ht="22.5" customHeight="1">
      <c r="A49" s="20">
        <v>4</v>
      </c>
      <c r="B49" s="27" t="s">
        <v>43</v>
      </c>
      <c r="C49" s="28">
        <v>2</v>
      </c>
      <c r="D49" s="22" t="s">
        <v>44</v>
      </c>
      <c r="E49" s="107">
        <v>10</v>
      </c>
      <c r="F49" s="28">
        <f>C49*E49</f>
        <v>20</v>
      </c>
      <c r="G49" s="28">
        <v>15</v>
      </c>
      <c r="H49" s="23">
        <f>G49*C49</f>
        <v>30</v>
      </c>
      <c r="I49" s="105" t="s">
        <v>45</v>
      </c>
    </row>
    <row r="50" spans="1:30" s="14" customFormat="1" ht="19.5" customHeight="1">
      <c r="A50" s="151" t="s">
        <v>61</v>
      </c>
      <c r="B50" s="152"/>
      <c r="C50" s="16"/>
      <c r="D50" s="16"/>
      <c r="E50" s="18"/>
      <c r="F50" s="16"/>
      <c r="G50" s="18"/>
      <c r="H50" s="16"/>
      <c r="I50" s="19"/>
      <c r="J50" s="8"/>
      <c r="K50" s="8"/>
      <c r="L50" s="8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s="14" customFormat="1" ht="37.5" customHeight="1">
      <c r="A51" s="20">
        <v>1</v>
      </c>
      <c r="B51" s="21" t="s">
        <v>25</v>
      </c>
      <c r="C51" s="20">
        <v>3.8</v>
      </c>
      <c r="D51" s="22" t="s">
        <v>14</v>
      </c>
      <c r="E51" s="22">
        <v>10</v>
      </c>
      <c r="F51" s="23">
        <f>E51*C51</f>
        <v>38</v>
      </c>
      <c r="G51" s="22">
        <v>25</v>
      </c>
      <c r="H51" s="23">
        <f aca="true" t="shared" si="5" ref="H51:H56">G51*C51</f>
        <v>95</v>
      </c>
      <c r="I51" s="26" t="s">
        <v>62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s="14" customFormat="1" ht="38.25" customHeight="1">
      <c r="A52" s="20">
        <v>2</v>
      </c>
      <c r="B52" s="21" t="s">
        <v>56</v>
      </c>
      <c r="C52" s="20">
        <f>7.9*2.5</f>
        <v>19.75</v>
      </c>
      <c r="D52" s="22" t="s">
        <v>14</v>
      </c>
      <c r="E52" s="22">
        <v>10</v>
      </c>
      <c r="F52" s="23">
        <f>E52*C52</f>
        <v>197.5</v>
      </c>
      <c r="G52" s="22">
        <v>25</v>
      </c>
      <c r="H52" s="23">
        <f t="shared" si="5"/>
        <v>493.75</v>
      </c>
      <c r="I52" s="24" t="s">
        <v>57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23.25" customHeight="1">
      <c r="A53" s="20">
        <v>3</v>
      </c>
      <c r="B53" s="33" t="s">
        <v>63</v>
      </c>
      <c r="C53" s="22">
        <f>3.8+7.9*0.3+2</f>
        <v>8.17</v>
      </c>
      <c r="D53" s="22" t="s">
        <v>14</v>
      </c>
      <c r="E53" s="20">
        <v>25</v>
      </c>
      <c r="F53" s="23">
        <f>E53*C53</f>
        <v>204.25</v>
      </c>
      <c r="G53" s="20">
        <v>20</v>
      </c>
      <c r="H53" s="23">
        <f t="shared" si="5"/>
        <v>163.4</v>
      </c>
      <c r="I53" s="21" t="s">
        <v>64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12" s="9" customFormat="1" ht="17.25" customHeight="1">
      <c r="A54" s="20">
        <v>4</v>
      </c>
      <c r="B54" s="21" t="s">
        <v>58</v>
      </c>
      <c r="C54" s="20">
        <v>1</v>
      </c>
      <c r="D54" s="22" t="s">
        <v>59</v>
      </c>
      <c r="E54" s="22">
        <v>85</v>
      </c>
      <c r="F54" s="23">
        <f>E54*C54</f>
        <v>85</v>
      </c>
      <c r="G54" s="22">
        <v>95</v>
      </c>
      <c r="H54" s="23">
        <f t="shared" si="5"/>
        <v>95</v>
      </c>
      <c r="I54" s="21" t="s">
        <v>60</v>
      </c>
      <c r="L54" s="5"/>
    </row>
    <row r="55" spans="1:9" ht="21" customHeight="1">
      <c r="A55" s="20">
        <v>5</v>
      </c>
      <c r="B55" s="27" t="s">
        <v>43</v>
      </c>
      <c r="C55" s="28">
        <v>1</v>
      </c>
      <c r="D55" s="22" t="s">
        <v>44</v>
      </c>
      <c r="E55" s="107">
        <v>10</v>
      </c>
      <c r="F55" s="28">
        <f>C55*E55</f>
        <v>10</v>
      </c>
      <c r="G55" s="28">
        <v>15</v>
      </c>
      <c r="H55" s="23">
        <f t="shared" si="5"/>
        <v>15</v>
      </c>
      <c r="I55" s="105" t="s">
        <v>45</v>
      </c>
    </row>
    <row r="56" spans="1:9" s="9" customFormat="1" ht="27.75" customHeight="1">
      <c r="A56" s="132">
        <v>6</v>
      </c>
      <c r="B56" s="85" t="s">
        <v>65</v>
      </c>
      <c r="C56" s="114">
        <v>3.8</v>
      </c>
      <c r="D56" s="52" t="s">
        <v>14</v>
      </c>
      <c r="E56" s="52">
        <v>100</v>
      </c>
      <c r="F56" s="134">
        <f>E56*C56</f>
        <v>380</v>
      </c>
      <c r="G56" s="52">
        <v>50</v>
      </c>
      <c r="H56" s="134">
        <f t="shared" si="5"/>
        <v>190</v>
      </c>
      <c r="I56" s="55" t="s">
        <v>66</v>
      </c>
    </row>
    <row r="57" spans="1:30" ht="17.25" customHeight="1">
      <c r="A57" s="151" t="s">
        <v>67</v>
      </c>
      <c r="B57" s="152"/>
      <c r="C57" s="18"/>
      <c r="D57" s="18"/>
      <c r="E57" s="16"/>
      <c r="F57" s="16"/>
      <c r="G57" s="18"/>
      <c r="H57" s="23"/>
      <c r="I57" s="19"/>
      <c r="J57" s="13"/>
      <c r="K57" s="13"/>
      <c r="L57" s="13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s="14" customFormat="1" ht="37.5" customHeight="1">
      <c r="A58" s="34">
        <v>1</v>
      </c>
      <c r="B58" s="21" t="s">
        <v>25</v>
      </c>
      <c r="C58" s="20">
        <v>6.5</v>
      </c>
      <c r="D58" s="22" t="s">
        <v>14</v>
      </c>
      <c r="E58" s="22">
        <v>10</v>
      </c>
      <c r="F58" s="23">
        <f>E58*C58</f>
        <v>65</v>
      </c>
      <c r="G58" s="22">
        <v>25</v>
      </c>
      <c r="H58" s="23">
        <f>G58*C58</f>
        <v>162.5</v>
      </c>
      <c r="I58" s="26" t="s">
        <v>26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14" customFormat="1" ht="38.25" customHeight="1">
      <c r="A59" s="20">
        <v>2</v>
      </c>
      <c r="B59" s="21" t="s">
        <v>56</v>
      </c>
      <c r="C59" s="20">
        <f>5.7*2.8</f>
        <v>15.959999999999999</v>
      </c>
      <c r="D59" s="22" t="s">
        <v>14</v>
      </c>
      <c r="E59" s="22">
        <v>10</v>
      </c>
      <c r="F59" s="23">
        <f>E59*C59</f>
        <v>159.6</v>
      </c>
      <c r="G59" s="22">
        <v>25</v>
      </c>
      <c r="H59" s="23">
        <f>G59*C59</f>
        <v>399</v>
      </c>
      <c r="I59" s="24" t="s">
        <v>57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22.5" customHeight="1">
      <c r="A60" s="34">
        <v>3</v>
      </c>
      <c r="B60" s="33" t="s">
        <v>63</v>
      </c>
      <c r="C60" s="20">
        <v>7.5</v>
      </c>
      <c r="D60" s="22" t="s">
        <v>14</v>
      </c>
      <c r="E60" s="20">
        <v>25</v>
      </c>
      <c r="F60" s="23">
        <f>E60*C60</f>
        <v>187.5</v>
      </c>
      <c r="G60" s="20">
        <v>20</v>
      </c>
      <c r="H60" s="23">
        <f>G60*C60</f>
        <v>150</v>
      </c>
      <c r="I60" s="21" t="s">
        <v>68</v>
      </c>
      <c r="J60" s="9"/>
      <c r="K60" s="13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9" customFormat="1" ht="27" customHeight="1">
      <c r="A61" s="34">
        <v>4</v>
      </c>
      <c r="B61" s="21" t="s">
        <v>16</v>
      </c>
      <c r="C61" s="20">
        <v>6.5</v>
      </c>
      <c r="D61" s="22" t="s">
        <v>14</v>
      </c>
      <c r="E61" s="22">
        <v>9</v>
      </c>
      <c r="F61" s="23">
        <f>E61*C61</f>
        <v>58.5</v>
      </c>
      <c r="G61" s="22">
        <v>12</v>
      </c>
      <c r="H61" s="23">
        <f>G61*C61</f>
        <v>78</v>
      </c>
      <c r="I61" s="51" t="s">
        <v>17</v>
      </c>
      <c r="J61" s="13"/>
      <c r="L61" s="93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17" ht="18" customHeight="1">
      <c r="A62" s="67" t="s">
        <v>69</v>
      </c>
      <c r="B62" s="68" t="s">
        <v>70</v>
      </c>
      <c r="C62" s="69"/>
      <c r="D62" s="69"/>
      <c r="E62" s="69"/>
      <c r="F62" s="70"/>
      <c r="G62" s="70"/>
      <c r="H62" s="70"/>
      <c r="I62" s="71"/>
      <c r="J62" s="11"/>
      <c r="K62" s="59"/>
      <c r="L62" s="59"/>
      <c r="M62" s="59"/>
      <c r="N62" s="59"/>
      <c r="O62" s="59"/>
      <c r="P62" s="59"/>
      <c r="Q62" s="59"/>
    </row>
    <row r="63" spans="1:30" ht="66.75" customHeight="1">
      <c r="A63" s="36">
        <v>1</v>
      </c>
      <c r="B63" s="21" t="s">
        <v>71</v>
      </c>
      <c r="C63" s="25">
        <v>100</v>
      </c>
      <c r="D63" s="22" t="s">
        <v>14</v>
      </c>
      <c r="E63" s="22">
        <v>45</v>
      </c>
      <c r="F63" s="23">
        <f>E63*C63</f>
        <v>4500</v>
      </c>
      <c r="G63" s="22">
        <v>30</v>
      </c>
      <c r="H63" s="23">
        <f>G63*C63</f>
        <v>3000</v>
      </c>
      <c r="I63" s="26" t="s">
        <v>72</v>
      </c>
      <c r="J63" s="13"/>
      <c r="K63" s="13"/>
      <c r="L63" s="1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30" customHeight="1">
      <c r="A64" s="36">
        <v>2</v>
      </c>
      <c r="B64" s="21" t="s">
        <v>73</v>
      </c>
      <c r="C64" s="25">
        <v>1</v>
      </c>
      <c r="D64" s="22" t="s">
        <v>31</v>
      </c>
      <c r="E64" s="22">
        <v>320</v>
      </c>
      <c r="F64" s="23">
        <f>E64*C64</f>
        <v>320</v>
      </c>
      <c r="G64" s="22">
        <v>420</v>
      </c>
      <c r="H64" s="23">
        <f>G64*C64</f>
        <v>420</v>
      </c>
      <c r="I64" s="26" t="s">
        <v>74</v>
      </c>
      <c r="J64" s="13"/>
      <c r="K64" s="13"/>
      <c r="L64" s="13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36" customHeight="1">
      <c r="A65" s="36">
        <v>3</v>
      </c>
      <c r="B65" s="21" t="s">
        <v>75</v>
      </c>
      <c r="C65" s="25">
        <v>1</v>
      </c>
      <c r="D65" s="22" t="s">
        <v>31</v>
      </c>
      <c r="E65" s="22">
        <v>240</v>
      </c>
      <c r="F65" s="23">
        <f>E65*C65</f>
        <v>240</v>
      </c>
      <c r="G65" s="22">
        <v>300</v>
      </c>
      <c r="H65" s="23">
        <f>G65*C65</f>
        <v>300</v>
      </c>
      <c r="I65" s="26" t="s">
        <v>76</v>
      </c>
      <c r="J65" s="13"/>
      <c r="K65" s="13"/>
      <c r="L65" s="1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12" s="65" customFormat="1" ht="17.25" customHeight="1">
      <c r="A66" s="61"/>
      <c r="B66" s="66" t="s">
        <v>77</v>
      </c>
      <c r="C66" s="153" t="s">
        <v>78</v>
      </c>
      <c r="D66" s="154"/>
      <c r="E66" s="155"/>
      <c r="F66" s="63">
        <f>SUM(F7:F65)</f>
        <v>17647.07</v>
      </c>
      <c r="G66" s="61" t="s">
        <v>8</v>
      </c>
      <c r="H66" s="63">
        <f>SUM(H7:H65)</f>
        <v>19204.829999999998</v>
      </c>
      <c r="I66" s="62" t="s">
        <v>77</v>
      </c>
      <c r="J66" s="64"/>
      <c r="K66" s="64"/>
      <c r="L66" s="64"/>
    </row>
    <row r="67" spans="1:30" s="59" customFormat="1" ht="17.25" customHeight="1">
      <c r="A67" s="53" t="s">
        <v>79</v>
      </c>
      <c r="B67" s="56" t="s">
        <v>80</v>
      </c>
      <c r="C67" s="156" t="s">
        <v>81</v>
      </c>
      <c r="D67" s="157"/>
      <c r="E67" s="158"/>
      <c r="F67" s="159">
        <f>(H66+F66)*0.08+499</f>
        <v>3447.1519999999996</v>
      </c>
      <c r="G67" s="160"/>
      <c r="H67" s="161"/>
      <c r="I67" s="57" t="s">
        <v>82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256" s="59" customFormat="1" ht="15" customHeight="1">
      <c r="A68" s="53" t="s">
        <v>83</v>
      </c>
      <c r="B68" s="56" t="s">
        <v>84</v>
      </c>
      <c r="C68" s="156" t="s">
        <v>85</v>
      </c>
      <c r="D68" s="157"/>
      <c r="E68" s="158"/>
      <c r="F68" s="159">
        <f>(F66+H66)*0.17</f>
        <v>6264.822999999999</v>
      </c>
      <c r="G68" s="160"/>
      <c r="H68" s="161"/>
      <c r="I68" s="60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pans="1:30" s="58" customFormat="1" ht="18" customHeight="1">
      <c r="A69" s="53"/>
      <c r="B69" s="80"/>
      <c r="C69" s="79"/>
      <c r="D69" s="79"/>
      <c r="E69" s="79"/>
      <c r="F69" s="78"/>
      <c r="G69" s="78"/>
      <c r="H69" s="78"/>
      <c r="I69" s="81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</row>
    <row r="70" spans="1:30" s="10" customFormat="1" ht="18" customHeight="1">
      <c r="A70" s="37" t="s">
        <v>86</v>
      </c>
      <c r="B70" s="38" t="s">
        <v>87</v>
      </c>
      <c r="C70" s="39"/>
      <c r="D70" s="39"/>
      <c r="E70" s="39"/>
      <c r="F70" s="39"/>
      <c r="G70" s="39"/>
      <c r="H70" s="39"/>
      <c r="I70" s="40"/>
      <c r="J70" s="11"/>
      <c r="K70" s="11"/>
      <c r="L70" s="1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s="10" customFormat="1" ht="26.25" customHeight="1">
      <c r="A71" s="28">
        <v>1</v>
      </c>
      <c r="B71" s="27" t="s">
        <v>88</v>
      </c>
      <c r="C71" s="28">
        <v>1</v>
      </c>
      <c r="D71" s="28" t="s">
        <v>31</v>
      </c>
      <c r="E71" s="28">
        <v>0</v>
      </c>
      <c r="F71" s="22">
        <f>E71*C71</f>
        <v>0</v>
      </c>
      <c r="G71" s="28">
        <v>750</v>
      </c>
      <c r="H71" s="22">
        <f>G71</f>
        <v>750</v>
      </c>
      <c r="I71" s="55" t="s">
        <v>89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s="10" customFormat="1" ht="24.75" customHeight="1">
      <c r="A72" s="28">
        <v>2</v>
      </c>
      <c r="B72" s="27" t="s">
        <v>90</v>
      </c>
      <c r="C72" s="28">
        <v>1</v>
      </c>
      <c r="D72" s="28" t="s">
        <v>31</v>
      </c>
      <c r="E72" s="28">
        <v>0</v>
      </c>
      <c r="F72" s="22">
        <f>E72*C72</f>
        <v>0</v>
      </c>
      <c r="G72" s="28">
        <v>550</v>
      </c>
      <c r="H72" s="22">
        <f>G72</f>
        <v>550</v>
      </c>
      <c r="I72" s="35" t="s">
        <v>91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s="10" customFormat="1" ht="24.75" customHeight="1">
      <c r="A73" s="28">
        <v>3</v>
      </c>
      <c r="B73" s="27" t="s">
        <v>92</v>
      </c>
      <c r="C73" s="28">
        <v>1</v>
      </c>
      <c r="D73" s="28" t="s">
        <v>31</v>
      </c>
      <c r="E73" s="28">
        <v>0</v>
      </c>
      <c r="F73" s="22">
        <f>E73*C73</f>
        <v>0</v>
      </c>
      <c r="G73" s="28">
        <v>240</v>
      </c>
      <c r="H73" s="22">
        <f>G73</f>
        <v>240</v>
      </c>
      <c r="I73" s="35" t="s">
        <v>93</v>
      </c>
      <c r="J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256" ht="20.25" customHeight="1">
      <c r="A74" s="72" t="s">
        <v>94</v>
      </c>
      <c r="B74" s="73" t="s">
        <v>95</v>
      </c>
      <c r="C74" s="162" t="s">
        <v>96</v>
      </c>
      <c r="D74" s="163"/>
      <c r="E74" s="164"/>
      <c r="F74" s="165">
        <f>F66+H66+F67+F68+H71+H72+H73</f>
        <v>48103.87499999999</v>
      </c>
      <c r="G74" s="133"/>
      <c r="H74" s="166"/>
      <c r="I74" s="74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s="11" customFormat="1" ht="14.25">
      <c r="A75" s="41" t="s">
        <v>97</v>
      </c>
      <c r="B75" s="42"/>
      <c r="C75" s="41"/>
      <c r="D75" s="41"/>
      <c r="E75" s="43"/>
      <c r="F75" s="43"/>
      <c r="G75" s="44"/>
      <c r="H75" s="43"/>
      <c r="I75" s="42" t="s">
        <v>98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12" customFormat="1" ht="18" customHeight="1">
      <c r="A76" s="45" t="s">
        <v>99</v>
      </c>
      <c r="B76" s="167" t="s">
        <v>100</v>
      </c>
      <c r="C76" s="167"/>
      <c r="D76" s="167"/>
      <c r="E76" s="167"/>
      <c r="F76" s="167"/>
      <c r="G76" s="167"/>
      <c r="H76" s="167"/>
      <c r="I76" s="16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12" customFormat="1" ht="18" customHeight="1">
      <c r="A77" s="45" t="s">
        <v>99</v>
      </c>
      <c r="B77" s="168" t="s">
        <v>101</v>
      </c>
      <c r="C77" s="168"/>
      <c r="D77" s="168"/>
      <c r="E77" s="168"/>
      <c r="F77" s="168"/>
      <c r="G77" s="168"/>
      <c r="H77" s="168"/>
      <c r="I77" s="168"/>
      <c r="J77" s="2"/>
      <c r="K77" s="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12" customFormat="1" ht="18" customHeight="1">
      <c r="A78" s="45" t="s">
        <v>99</v>
      </c>
      <c r="B78" s="168" t="s">
        <v>102</v>
      </c>
      <c r="C78" s="168"/>
      <c r="D78" s="168"/>
      <c r="E78" s="168"/>
      <c r="F78" s="168"/>
      <c r="G78" s="168"/>
      <c r="H78" s="168"/>
      <c r="I78" s="16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12" customFormat="1" ht="18" customHeight="1">
      <c r="A79" s="45" t="s">
        <v>99</v>
      </c>
      <c r="B79" s="168" t="s">
        <v>103</v>
      </c>
      <c r="C79" s="168"/>
      <c r="D79" s="168"/>
      <c r="E79" s="168"/>
      <c r="F79" s="168"/>
      <c r="G79" s="168"/>
      <c r="H79" s="168"/>
      <c r="I79" s="16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9" ht="14.25">
      <c r="A80" s="46" t="s">
        <v>99</v>
      </c>
      <c r="B80" s="169" t="s">
        <v>104</v>
      </c>
      <c r="C80" s="169"/>
      <c r="D80" s="169"/>
      <c r="E80" s="169"/>
      <c r="F80" s="169"/>
      <c r="G80" s="169"/>
      <c r="H80" s="169"/>
      <c r="I80" s="169"/>
    </row>
    <row r="81" spans="1:9" ht="16.5" customHeight="1">
      <c r="A81" s="46" t="s">
        <v>99</v>
      </c>
      <c r="B81" s="169" t="s">
        <v>105</v>
      </c>
      <c r="C81" s="169"/>
      <c r="D81" s="169"/>
      <c r="E81" s="169"/>
      <c r="F81" s="169"/>
      <c r="G81" s="169"/>
      <c r="H81" s="169"/>
      <c r="I81" s="169"/>
    </row>
    <row r="82" spans="1:9" ht="18.75" customHeight="1">
      <c r="A82" s="46" t="s">
        <v>99</v>
      </c>
      <c r="B82" s="169" t="s">
        <v>106</v>
      </c>
      <c r="C82" s="169"/>
      <c r="D82" s="169"/>
      <c r="E82" s="169"/>
      <c r="F82" s="169"/>
      <c r="G82" s="169"/>
      <c r="H82" s="169"/>
      <c r="I82" s="169"/>
    </row>
    <row r="83" spans="1:9" ht="14.25">
      <c r="A83" s="46" t="s">
        <v>99</v>
      </c>
      <c r="B83" s="169" t="s">
        <v>107</v>
      </c>
      <c r="C83" s="169"/>
      <c r="D83" s="169"/>
      <c r="E83" s="169"/>
      <c r="F83" s="169"/>
      <c r="G83" s="169"/>
      <c r="H83" s="169"/>
      <c r="I83" s="169"/>
    </row>
    <row r="84" spans="1:9" ht="14.25">
      <c r="A84" s="46" t="s">
        <v>99</v>
      </c>
      <c r="B84" s="169" t="s">
        <v>108</v>
      </c>
      <c r="C84" s="169"/>
      <c r="D84" s="169"/>
      <c r="E84" s="169"/>
      <c r="F84" s="169"/>
      <c r="G84" s="169"/>
      <c r="H84" s="169"/>
      <c r="I84" s="169"/>
    </row>
    <row r="85" spans="1:9" ht="18.75" customHeight="1">
      <c r="A85" s="48"/>
      <c r="B85" s="170" t="s">
        <v>109</v>
      </c>
      <c r="C85" s="170"/>
      <c r="D85" s="48"/>
      <c r="E85" s="49"/>
      <c r="F85" s="49"/>
      <c r="G85" s="50"/>
      <c r="H85" s="49"/>
      <c r="I85" s="47" t="s">
        <v>110</v>
      </c>
    </row>
    <row r="86" spans="2:9" ht="18.75" customHeight="1">
      <c r="B86" s="171" t="s">
        <v>159</v>
      </c>
      <c r="C86" s="171"/>
      <c r="D86" s="171"/>
      <c r="I86" s="2" t="s">
        <v>160</v>
      </c>
    </row>
    <row r="88" spans="1:256" s="102" customFormat="1" ht="14.25">
      <c r="A88" s="172" t="s">
        <v>111</v>
      </c>
      <c r="B88" s="173"/>
      <c r="C88" s="82"/>
      <c r="D88" s="82"/>
      <c r="E88" s="82"/>
      <c r="F88" s="82"/>
      <c r="G88" s="82"/>
      <c r="H88" s="82"/>
      <c r="I88" s="83" t="s">
        <v>112</v>
      </c>
      <c r="J88" s="101"/>
      <c r="L88" s="5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103"/>
      <c r="HD88" s="103"/>
      <c r="HE88" s="103"/>
      <c r="HF88" s="103"/>
      <c r="HG88" s="103"/>
      <c r="HH88" s="103"/>
      <c r="HI88" s="103"/>
      <c r="HJ88" s="103"/>
      <c r="HK88" s="103"/>
      <c r="HL88" s="103"/>
      <c r="HM88" s="103"/>
      <c r="HN88" s="103"/>
      <c r="HO88" s="103"/>
      <c r="HP88" s="103"/>
      <c r="HQ88" s="103"/>
      <c r="HR88" s="103"/>
      <c r="HS88" s="103"/>
      <c r="HT88" s="103"/>
      <c r="HU88" s="103"/>
      <c r="HV88" s="103"/>
      <c r="HW88" s="103"/>
      <c r="HX88" s="103"/>
      <c r="HY88" s="103"/>
      <c r="HZ88" s="103"/>
      <c r="IA88" s="103"/>
      <c r="IB88" s="103"/>
      <c r="IC88" s="103"/>
      <c r="ID88" s="103"/>
      <c r="IE88" s="103"/>
      <c r="IF88" s="103"/>
      <c r="IG88" s="103"/>
      <c r="IH88" s="103"/>
      <c r="II88" s="103"/>
      <c r="IJ88" s="103"/>
      <c r="IK88" s="103"/>
      <c r="IL88" s="103"/>
      <c r="IM88" s="103"/>
      <c r="IN88" s="103"/>
      <c r="IO88" s="103"/>
      <c r="IP88" s="103"/>
      <c r="IQ88" s="103"/>
      <c r="IR88" s="103"/>
      <c r="IS88" s="103"/>
      <c r="IT88" s="103"/>
      <c r="IU88" s="103"/>
      <c r="IV88" s="103"/>
    </row>
    <row r="89" spans="1:9" ht="24.75" customHeight="1">
      <c r="A89" s="99">
        <v>1</v>
      </c>
      <c r="B89" s="86" t="s">
        <v>113</v>
      </c>
      <c r="C89" s="99">
        <v>50</v>
      </c>
      <c r="D89" s="54" t="s">
        <v>114</v>
      </c>
      <c r="E89" s="54">
        <v>18</v>
      </c>
      <c r="F89" s="54">
        <f aca="true" t="shared" si="6" ref="F89:F113">C89*E89</f>
        <v>900</v>
      </c>
      <c r="G89" s="54"/>
      <c r="H89" s="54"/>
      <c r="I89" s="100" t="s">
        <v>115</v>
      </c>
    </row>
    <row r="90" spans="1:9" s="102" customFormat="1" ht="21.75" customHeight="1">
      <c r="A90" s="99">
        <v>2</v>
      </c>
      <c r="B90" s="104" t="s">
        <v>116</v>
      </c>
      <c r="C90" s="54">
        <f>36*1.05</f>
        <v>37.800000000000004</v>
      </c>
      <c r="D90" s="54" t="s">
        <v>14</v>
      </c>
      <c r="E90" s="54">
        <v>120</v>
      </c>
      <c r="F90" s="54">
        <f t="shared" si="6"/>
        <v>4536.000000000001</v>
      </c>
      <c r="G90" s="54"/>
      <c r="H90" s="54"/>
      <c r="I90" s="86" t="s">
        <v>117</v>
      </c>
    </row>
    <row r="91" spans="1:9" s="102" customFormat="1" ht="14.25">
      <c r="A91" s="99">
        <v>3</v>
      </c>
      <c r="B91" s="104" t="s">
        <v>118</v>
      </c>
      <c r="C91" s="54">
        <f>33.5*1.04</f>
        <v>34.84</v>
      </c>
      <c r="D91" s="54" t="s">
        <v>14</v>
      </c>
      <c r="E91" s="54">
        <v>110</v>
      </c>
      <c r="F91" s="54">
        <f t="shared" si="6"/>
        <v>3832.4000000000005</v>
      </c>
      <c r="G91" s="54"/>
      <c r="H91" s="54"/>
      <c r="I91" s="86" t="s">
        <v>119</v>
      </c>
    </row>
    <row r="92" spans="1:9" s="102" customFormat="1" ht="21" customHeight="1">
      <c r="A92" s="99">
        <v>4</v>
      </c>
      <c r="B92" s="104" t="s">
        <v>120</v>
      </c>
      <c r="C92" s="54">
        <v>6.56</v>
      </c>
      <c r="D92" s="54" t="s">
        <v>14</v>
      </c>
      <c r="E92" s="54">
        <v>70</v>
      </c>
      <c r="F92" s="54">
        <f t="shared" si="6"/>
        <v>459.2</v>
      </c>
      <c r="G92" s="54"/>
      <c r="H92" s="54"/>
      <c r="I92" s="86" t="s">
        <v>121</v>
      </c>
    </row>
    <row r="93" spans="1:9" s="102" customFormat="1" ht="21" customHeight="1">
      <c r="A93" s="99">
        <v>4</v>
      </c>
      <c r="B93" s="104" t="s">
        <v>120</v>
      </c>
      <c r="C93" s="54">
        <v>16</v>
      </c>
      <c r="D93" s="54" t="s">
        <v>14</v>
      </c>
      <c r="E93" s="54">
        <v>70</v>
      </c>
      <c r="F93" s="54">
        <f t="shared" si="6"/>
        <v>1120</v>
      </c>
      <c r="G93" s="54"/>
      <c r="H93" s="54"/>
      <c r="I93" s="86" t="s">
        <v>122</v>
      </c>
    </row>
    <row r="94" spans="1:9" s="102" customFormat="1" ht="25.5" customHeight="1">
      <c r="A94" s="99">
        <v>5</v>
      </c>
      <c r="B94" s="104" t="s">
        <v>123</v>
      </c>
      <c r="C94" s="54">
        <f>4.2*1.05</f>
        <v>4.41</v>
      </c>
      <c r="D94" s="54" t="s">
        <v>14</v>
      </c>
      <c r="E94" s="54">
        <v>75</v>
      </c>
      <c r="F94" s="54">
        <f t="shared" si="6"/>
        <v>330.75</v>
      </c>
      <c r="G94" s="54"/>
      <c r="H94" s="54"/>
      <c r="I94" s="86" t="s">
        <v>121</v>
      </c>
    </row>
    <row r="95" spans="1:9" s="102" customFormat="1" ht="21.75" customHeight="1">
      <c r="A95" s="99">
        <v>6</v>
      </c>
      <c r="B95" s="104" t="s">
        <v>124</v>
      </c>
      <c r="C95" s="22">
        <v>18</v>
      </c>
      <c r="D95" s="54" t="s">
        <v>14</v>
      </c>
      <c r="E95" s="54">
        <v>75</v>
      </c>
      <c r="F95" s="54">
        <f t="shared" si="6"/>
        <v>1350</v>
      </c>
      <c r="G95" s="54"/>
      <c r="H95" s="54"/>
      <c r="I95" s="86" t="s">
        <v>125</v>
      </c>
    </row>
    <row r="96" spans="1:9" s="102" customFormat="1" ht="21" customHeight="1">
      <c r="A96" s="99">
        <v>7</v>
      </c>
      <c r="B96" s="104" t="s">
        <v>126</v>
      </c>
      <c r="C96" s="54">
        <f>3.8*1.05</f>
        <v>3.9899999999999998</v>
      </c>
      <c r="D96" s="54" t="s">
        <v>14</v>
      </c>
      <c r="E96" s="54">
        <v>75</v>
      </c>
      <c r="F96" s="54">
        <f t="shared" si="6"/>
        <v>299.25</v>
      </c>
      <c r="G96" s="54"/>
      <c r="H96" s="54"/>
      <c r="I96" s="86" t="s">
        <v>121</v>
      </c>
    </row>
    <row r="97" spans="1:9" s="102" customFormat="1" ht="14.25">
      <c r="A97" s="99">
        <v>8</v>
      </c>
      <c r="B97" s="104" t="s">
        <v>127</v>
      </c>
      <c r="C97" s="54">
        <v>19</v>
      </c>
      <c r="D97" s="54" t="s">
        <v>14</v>
      </c>
      <c r="E97" s="54">
        <v>75</v>
      </c>
      <c r="F97" s="54">
        <f t="shared" si="6"/>
        <v>1425</v>
      </c>
      <c r="G97" s="54"/>
      <c r="H97" s="54"/>
      <c r="I97" s="86" t="s">
        <v>125</v>
      </c>
    </row>
    <row r="98" spans="1:9" s="102" customFormat="1" ht="30" customHeight="1">
      <c r="A98" s="99">
        <v>9</v>
      </c>
      <c r="B98" s="104" t="s">
        <v>128</v>
      </c>
      <c r="C98" s="54">
        <v>3.6</v>
      </c>
      <c r="D98" s="54" t="s">
        <v>28</v>
      </c>
      <c r="E98" s="54">
        <v>1860</v>
      </c>
      <c r="F98" s="54">
        <f t="shared" si="6"/>
        <v>6696</v>
      </c>
      <c r="G98" s="54"/>
      <c r="H98" s="54"/>
      <c r="I98" s="89" t="s">
        <v>129</v>
      </c>
    </row>
    <row r="99" spans="1:9" ht="14.25">
      <c r="A99" s="99">
        <v>10</v>
      </c>
      <c r="B99" s="85" t="s">
        <v>130</v>
      </c>
      <c r="C99" s="52">
        <v>2</v>
      </c>
      <c r="D99" s="87" t="s">
        <v>131</v>
      </c>
      <c r="E99" s="87">
        <v>750</v>
      </c>
      <c r="F99" s="54">
        <f t="shared" si="6"/>
        <v>1500</v>
      </c>
      <c r="G99" s="87"/>
      <c r="H99" s="52"/>
      <c r="I99" s="85" t="s">
        <v>130</v>
      </c>
    </row>
    <row r="100" spans="1:9" ht="14.25">
      <c r="A100" s="99">
        <v>11</v>
      </c>
      <c r="B100" s="88" t="s">
        <v>132</v>
      </c>
      <c r="C100" s="84">
        <v>1</v>
      </c>
      <c r="D100" s="52" t="s">
        <v>114</v>
      </c>
      <c r="E100" s="52">
        <v>400</v>
      </c>
      <c r="F100" s="54">
        <f t="shared" si="6"/>
        <v>400</v>
      </c>
      <c r="G100" s="52"/>
      <c r="H100" s="52"/>
      <c r="I100" s="89" t="s">
        <v>133</v>
      </c>
    </row>
    <row r="101" spans="1:9" ht="14.25">
      <c r="A101" s="99">
        <v>12</v>
      </c>
      <c r="B101" s="88" t="s">
        <v>134</v>
      </c>
      <c r="C101" s="84">
        <f>1.4*2.3</f>
        <v>3.2199999999999998</v>
      </c>
      <c r="D101" s="52" t="s">
        <v>14</v>
      </c>
      <c r="E101" s="52">
        <v>450</v>
      </c>
      <c r="F101" s="54">
        <f t="shared" si="6"/>
        <v>1449</v>
      </c>
      <c r="G101" s="52"/>
      <c r="H101" s="52"/>
      <c r="I101" s="88" t="s">
        <v>134</v>
      </c>
    </row>
    <row r="102" spans="1:9" ht="14.25">
      <c r="A102" s="99">
        <v>12</v>
      </c>
      <c r="B102" s="88" t="s">
        <v>135</v>
      </c>
      <c r="C102" s="84">
        <f>3.8*2.2</f>
        <v>8.36</v>
      </c>
      <c r="D102" s="52" t="s">
        <v>14</v>
      </c>
      <c r="E102" s="52">
        <v>140</v>
      </c>
      <c r="F102" s="54">
        <f t="shared" si="6"/>
        <v>1170.3999999999999</v>
      </c>
      <c r="G102" s="52"/>
      <c r="H102" s="52"/>
      <c r="I102" s="88" t="s">
        <v>136</v>
      </c>
    </row>
    <row r="103" spans="1:9" ht="21" customHeight="1">
      <c r="A103" s="99">
        <v>13</v>
      </c>
      <c r="B103" s="88" t="s">
        <v>137</v>
      </c>
      <c r="C103" s="84">
        <v>1</v>
      </c>
      <c r="D103" s="52" t="s">
        <v>138</v>
      </c>
      <c r="E103" s="52">
        <v>450</v>
      </c>
      <c r="F103" s="54">
        <f t="shared" si="6"/>
        <v>450</v>
      </c>
      <c r="G103" s="52"/>
      <c r="H103" s="52"/>
      <c r="I103" s="86" t="s">
        <v>139</v>
      </c>
    </row>
    <row r="104" spans="1:9" ht="21" customHeight="1">
      <c r="A104" s="99">
        <v>14</v>
      </c>
      <c r="B104" s="90" t="s">
        <v>140</v>
      </c>
      <c r="C104" s="84">
        <v>1</v>
      </c>
      <c r="D104" s="52" t="s">
        <v>138</v>
      </c>
      <c r="E104" s="52">
        <v>450</v>
      </c>
      <c r="F104" s="54">
        <f t="shared" si="6"/>
        <v>450</v>
      </c>
      <c r="G104" s="52"/>
      <c r="H104" s="52"/>
      <c r="I104" s="86" t="s">
        <v>141</v>
      </c>
    </row>
    <row r="105" spans="1:256" ht="21" customHeight="1">
      <c r="A105" s="99">
        <v>15</v>
      </c>
      <c r="B105" s="91" t="s">
        <v>142</v>
      </c>
      <c r="C105" s="84">
        <v>1</v>
      </c>
      <c r="D105" s="52" t="s">
        <v>138</v>
      </c>
      <c r="E105" s="52">
        <v>1200</v>
      </c>
      <c r="F105" s="54">
        <f t="shared" si="6"/>
        <v>1200</v>
      </c>
      <c r="G105" s="52"/>
      <c r="H105" s="52"/>
      <c r="I105" s="86" t="s">
        <v>141</v>
      </c>
      <c r="J105" s="92"/>
      <c r="K105" s="92"/>
      <c r="L105" s="92"/>
      <c r="M105" s="92"/>
      <c r="N105" s="92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9" ht="27" customHeight="1">
      <c r="A106" s="99">
        <v>16</v>
      </c>
      <c r="B106" s="91" t="s">
        <v>143</v>
      </c>
      <c r="C106" s="84">
        <v>1</v>
      </c>
      <c r="D106" s="52" t="s">
        <v>31</v>
      </c>
      <c r="E106" s="52">
        <v>140</v>
      </c>
      <c r="F106" s="54">
        <f t="shared" si="6"/>
        <v>140</v>
      </c>
      <c r="G106" s="52"/>
      <c r="H106" s="52"/>
      <c r="I106" s="85" t="s">
        <v>144</v>
      </c>
    </row>
    <row r="107" spans="1:9" ht="21" customHeight="1">
      <c r="A107" s="99">
        <v>17</v>
      </c>
      <c r="B107" s="88" t="s">
        <v>145</v>
      </c>
      <c r="C107" s="84">
        <v>1</v>
      </c>
      <c r="D107" s="52" t="s">
        <v>138</v>
      </c>
      <c r="E107" s="52">
        <v>600</v>
      </c>
      <c r="F107" s="54">
        <f t="shared" si="6"/>
        <v>600</v>
      </c>
      <c r="G107" s="52"/>
      <c r="H107" s="52"/>
      <c r="I107" s="85" t="s">
        <v>146</v>
      </c>
    </row>
    <row r="108" spans="1:9" ht="18.75" customHeight="1">
      <c r="A108" s="99">
        <v>18</v>
      </c>
      <c r="B108" s="88" t="s">
        <v>43</v>
      </c>
      <c r="C108" s="84">
        <v>5</v>
      </c>
      <c r="D108" s="52" t="s">
        <v>44</v>
      </c>
      <c r="E108" s="52">
        <v>50</v>
      </c>
      <c r="F108" s="54">
        <f t="shared" si="6"/>
        <v>250</v>
      </c>
      <c r="G108" s="52"/>
      <c r="H108" s="52"/>
      <c r="I108" s="91" t="s">
        <v>147</v>
      </c>
    </row>
    <row r="109" spans="1:9" ht="21" customHeight="1">
      <c r="A109" s="99">
        <v>19</v>
      </c>
      <c r="B109" s="88" t="s">
        <v>148</v>
      </c>
      <c r="C109" s="84">
        <v>1</v>
      </c>
      <c r="D109" s="52" t="s">
        <v>138</v>
      </c>
      <c r="E109" s="52">
        <v>2000</v>
      </c>
      <c r="F109" s="54">
        <f t="shared" si="6"/>
        <v>2000</v>
      </c>
      <c r="G109" s="52"/>
      <c r="H109" s="52"/>
      <c r="I109" s="85" t="s">
        <v>149</v>
      </c>
    </row>
    <row r="110" spans="1:9" ht="18.75" customHeight="1">
      <c r="A110" s="99">
        <v>20</v>
      </c>
      <c r="B110" s="88" t="s">
        <v>150</v>
      </c>
      <c r="C110" s="84">
        <v>8.5</v>
      </c>
      <c r="D110" s="54" t="s">
        <v>14</v>
      </c>
      <c r="E110" s="52">
        <v>100</v>
      </c>
      <c r="F110" s="54">
        <f t="shared" si="6"/>
        <v>850</v>
      </c>
      <c r="G110" s="52"/>
      <c r="H110" s="52"/>
      <c r="I110" s="91" t="s">
        <v>151</v>
      </c>
    </row>
    <row r="111" spans="1:9" ht="18.75" customHeight="1">
      <c r="A111" s="99">
        <v>21</v>
      </c>
      <c r="B111" s="88" t="s">
        <v>152</v>
      </c>
      <c r="C111" s="84">
        <v>1</v>
      </c>
      <c r="D111" s="52" t="s">
        <v>138</v>
      </c>
      <c r="E111" s="52">
        <v>300</v>
      </c>
      <c r="F111" s="54">
        <f t="shared" si="6"/>
        <v>300</v>
      </c>
      <c r="G111" s="52"/>
      <c r="H111" s="52"/>
      <c r="I111" s="91" t="s">
        <v>153</v>
      </c>
    </row>
    <row r="112" spans="1:9" ht="18.75" customHeight="1">
      <c r="A112" s="99">
        <v>22</v>
      </c>
      <c r="B112" s="88" t="s">
        <v>154</v>
      </c>
      <c r="C112" s="84">
        <f>5.7*2.8</f>
        <v>15.959999999999999</v>
      </c>
      <c r="D112" s="54" t="s">
        <v>14</v>
      </c>
      <c r="E112" s="52">
        <v>280</v>
      </c>
      <c r="F112" s="54">
        <f t="shared" si="6"/>
        <v>4468.8</v>
      </c>
      <c r="G112" s="52"/>
      <c r="H112" s="52"/>
      <c r="I112" s="91" t="s">
        <v>155</v>
      </c>
    </row>
    <row r="113" spans="1:9" ht="18.75" customHeight="1">
      <c r="A113" s="99">
        <v>23</v>
      </c>
      <c r="B113" s="88" t="s">
        <v>156</v>
      </c>
      <c r="C113" s="84">
        <f>8*1.5</f>
        <v>12</v>
      </c>
      <c r="D113" s="54" t="s">
        <v>14</v>
      </c>
      <c r="E113" s="52">
        <v>210</v>
      </c>
      <c r="F113" s="54">
        <f t="shared" si="6"/>
        <v>2520</v>
      </c>
      <c r="G113" s="52"/>
      <c r="H113" s="52"/>
      <c r="I113" s="91" t="s">
        <v>155</v>
      </c>
    </row>
    <row r="114" spans="1:9" ht="15.75">
      <c r="A114" s="94"/>
      <c r="B114" s="95" t="s">
        <v>157</v>
      </c>
      <c r="C114" s="94"/>
      <c r="D114" s="174"/>
      <c r="E114" s="174"/>
      <c r="F114" s="96">
        <f>SUM(F89:F113)</f>
        <v>38696.8</v>
      </c>
      <c r="H114" s="97"/>
      <c r="I114" s="98"/>
    </row>
  </sheetData>
  <mergeCells count="38">
    <mergeCell ref="I5:I6"/>
    <mergeCell ref="D114:E114"/>
    <mergeCell ref="A5:A6"/>
    <mergeCell ref="B5:B6"/>
    <mergeCell ref="C5:C6"/>
    <mergeCell ref="D5:D6"/>
    <mergeCell ref="B84:I84"/>
    <mergeCell ref="B85:C85"/>
    <mergeCell ref="B86:D86"/>
    <mergeCell ref="A88:B88"/>
    <mergeCell ref="B80:I80"/>
    <mergeCell ref="B81:I81"/>
    <mergeCell ref="B82:I82"/>
    <mergeCell ref="B83:I83"/>
    <mergeCell ref="B76:I76"/>
    <mergeCell ref="B77:I77"/>
    <mergeCell ref="B78:I78"/>
    <mergeCell ref="B79:I79"/>
    <mergeCell ref="C68:E68"/>
    <mergeCell ref="F68:H68"/>
    <mergeCell ref="C74:E74"/>
    <mergeCell ref="F74:H74"/>
    <mergeCell ref="A57:B57"/>
    <mergeCell ref="C66:E66"/>
    <mergeCell ref="C67:E67"/>
    <mergeCell ref="F67:H67"/>
    <mergeCell ref="A27:B27"/>
    <mergeCell ref="A35:B35"/>
    <mergeCell ref="A45:B45"/>
    <mergeCell ref="A50:B50"/>
    <mergeCell ref="E5:F5"/>
    <mergeCell ref="G5:H5"/>
    <mergeCell ref="A7:B7"/>
    <mergeCell ref="A17:B17"/>
    <mergeCell ref="A1:I1"/>
    <mergeCell ref="A2:I2"/>
    <mergeCell ref="A3:I3"/>
    <mergeCell ref="A4:I4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2012-07-09T00:35:08Z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