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80" activeTab="0"/>
  </bookViews>
  <sheets>
    <sheet name="方案" sheetId="1" r:id="rId1"/>
  </sheets>
  <definedNames>
    <definedName name="_xlnm.Print_Area" localSheetId="0">'方案'!$A$1:$I$165</definedName>
    <definedName name="_xlnm.Print_Titles" localSheetId="0">'方案'!$16:$17</definedName>
  </definedNames>
  <calcPr fullCalcOnLoad="1"/>
</workbook>
</file>

<file path=xl/sharedStrings.xml><?xml version="1.0" encoding="utf-8"?>
<sst xmlns="http://schemas.openxmlformats.org/spreadsheetml/2006/main" count="445" uniqueCount="224">
  <si>
    <t>北京齐家盛装饰南昌分公司工程报价单</t>
  </si>
  <si>
    <t>京城唯一透明化报价，核算成本才是硬道理       TEL:079188452219  88452319</t>
  </si>
  <si>
    <t>业主：左小姐   电话：    邮箱：</t>
  </si>
  <si>
    <t>齐家盛装饰部分材料品牌说明</t>
  </si>
  <si>
    <t xml:space="preserve">板  材
</t>
  </si>
  <si>
    <t xml:space="preserve">上新，佳家鼠，千年舟等E1级或E0级工程专用大芯板和直接板,同品牌系列饰面板及木线条（千年舟E1级板材按公司现有报价上浮30元/㎡，千年舟E0级上浮45元/㎡）,如市场缺货，可用同等品质、同等价位的其它品牌代替。石膏板为北京产龙牌纸面石膏板，厚度为9mm。
</t>
  </si>
  <si>
    <t>木器漆</t>
  </si>
  <si>
    <t>华润“ 超易洁透明底漆” ，“超易洁哑光面漆” ，“ 超易洁白底,面漆”木器漆。经典木器漆（通过中国环境标志产品认证、荣获“中国十佳建筑涂料品牌”“中国环保产品认证”）。</t>
  </si>
  <si>
    <t>涂  料</t>
  </si>
  <si>
    <t>多乐士腻子粉，多乐士家丽安净味，多乐士无添加，多乐士金装五合一，立邦丽易涂优，立邦绮得丽，立邦净味120二合一.</t>
  </si>
  <si>
    <t>强电线</t>
  </si>
  <si>
    <t>熊猫牌或赣昌牌多股软线，空调、卫生间及厨房安装4平方线（地线2.5平方），普通插座2.5平方线（地线1.5平方），照明线1.5平方线，（熊猫牌电线中国十大品牌之一。）</t>
  </si>
  <si>
    <t>弱电线</t>
  </si>
  <si>
    <t>电视线、网络线、电话线采用中国名牌“熊猫”品牌。音响线业主自购。</t>
  </si>
  <si>
    <t>防  水</t>
  </si>
  <si>
    <t>雷邦士牌防水涂料  东方雨虹牌防水灰浆涂料（通过ISO9001：2000质量管理体系认证，通过ISO14001-2004环境管理体系认证，通过GB/T28001-2001职业健康安全管理体系认证）或德高牌防水涂料（法国PAREX（派丽）集团全资企业——世界五百强）</t>
  </si>
  <si>
    <t>给水管</t>
  </si>
  <si>
    <t>进口皮尔萨PP-R管（国际品牌，世界五百强排名212位，全球最早荣获德国HY双环保认证、土耳其原装进口水管）</t>
  </si>
  <si>
    <t>排水管</t>
  </si>
  <si>
    <t>广东港丰牌PVC-U新型复合排水管（通过中国环境标志产品认证、通过“产品质量国家免检“资格认证）</t>
  </si>
  <si>
    <t>电工套管</t>
  </si>
  <si>
    <t>熊猫牌双色PVC绝缘电工套管</t>
  </si>
  <si>
    <t>水泥</t>
  </si>
  <si>
    <t>海螺牌32.5硅酸盐水泥，江西生产。</t>
  </si>
  <si>
    <t>序号</t>
  </si>
  <si>
    <t>项目名称</t>
  </si>
  <si>
    <t>数量</t>
  </si>
  <si>
    <t>单位</t>
  </si>
  <si>
    <t>材料费</t>
  </si>
  <si>
    <t>人工费</t>
  </si>
  <si>
    <t>制作工艺及材料说明</t>
  </si>
  <si>
    <t>单价</t>
  </si>
  <si>
    <t>合价</t>
  </si>
  <si>
    <t>一、客餐厅及走道</t>
  </si>
  <si>
    <t>墙面批灰</t>
  </si>
  <si>
    <t>㎡</t>
  </si>
  <si>
    <t>墙面膏灰局部批荡找平，墙面开槽处石膏找平，贴布，挂网或滚涂墙固等。</t>
  </si>
  <si>
    <t>顶面刷漆</t>
  </si>
  <si>
    <t>批刮多乐士腻子二遍，打磨平整。刷底漆一遍，多乐士家丽安净味面漆二遍。</t>
  </si>
  <si>
    <t>墙面刷漆</t>
  </si>
  <si>
    <t>铺地砖</t>
  </si>
  <si>
    <t>海螺牌32.5硅酸盐水泥、中砂水泥沙浆铺贴。拼花价格另计。
 规格≥250mm≤800mm　不含找平、拉毛、及地面处理
(主材、勾缝剂业主自购，贴砖厚度不超过40mm，超过30mm每平方增加材料费10元)</t>
  </si>
  <si>
    <t>踢脚线铺贴</t>
  </si>
  <si>
    <t>海螺牌32.5硅酸盐水泥、中砂水泥沙浆铺贴。　不含找平、拉毛、及地面处理(主材业主自购，贴砖厚度不超过40mm，超过厚度补材料差价)</t>
  </si>
  <si>
    <t>造型吊顶</t>
  </si>
  <si>
    <t>轻钢龙骨做骨架，制作规格为400mm*400mm,龙牌石膏板饰面，二级造型吊顶。石膏板拼接处留缝3-8mm，快粘粉或石膏粉填充，牛皮纸或绷带粘缝处理，自攻钉刷防锈漆。(不含木质线条、石膏线条、木质雕花、镜子）（复杂造型价格另计）</t>
  </si>
  <si>
    <t>电视背景墙</t>
  </si>
  <si>
    <t>项</t>
  </si>
  <si>
    <t>详见施工图（不含大理石、镜子）。</t>
  </si>
  <si>
    <t>餐厅背景墙基层</t>
  </si>
  <si>
    <t>大芯板打底，面贴黑镜（黑镜价格另计）。</t>
  </si>
  <si>
    <t>黑镜</t>
  </si>
  <si>
    <t>黑镜，磨边、加工、安装含辅料。</t>
  </si>
  <si>
    <t>木质线条</t>
  </si>
  <si>
    <t>m</t>
  </si>
  <si>
    <t>定做木质线条。</t>
  </si>
  <si>
    <t>电视柜</t>
  </si>
  <si>
    <t xml:space="preserve">（1）上新E1级大芯板或指接板，框架结构，9厘背板                             （2）外贴3厘饰面板，实木线条收口(含刷华润油漆,底漆三遍,面漆二遍.）着色漆价格另计。                                                         （4）不含五金、玻璃，柜内贴波音软片、饰面板价格另计                                           （6）靠墙背板防潮处理  价格另计  </t>
  </si>
  <si>
    <t>装饰鞋（酒）柜</t>
  </si>
  <si>
    <t xml:space="preserve">（1）上新E1级大芯板或指接板，框架结构，9厘背板                             （2）外贴3厘饰面板，实木线条收口(含刷华润油漆,底漆三遍,面漆二遍.）着色漆价格另计。
（3）衣柜门价格另计                                               （4）不含五金、玻璃，柜内贴波音软片、饰面板价格另计                         （5）衣柜厚度为60cm内，柜内特殊功能制作另计                         （6）靠墙背板防潮处理  价格另计  </t>
  </si>
  <si>
    <t>装饰柜</t>
  </si>
  <si>
    <t xml:space="preserve">（1）上新E1级大芯板或指接板，框架结构，9厘背板                             （2）外贴3厘饰面板，实木线条收口(含刷华润油漆,底漆三遍,面漆二遍.）着色漆价格另计。                                                         （4）不含五金、玻璃，柜内贴波音软片、饰面板价格另计                         （5）衣柜厚度为60cm内，柜内特殊功能制作另计                         （6）靠墙背板防潮处理  价格另计  </t>
  </si>
  <si>
    <t>厨房处酒架</t>
  </si>
  <si>
    <t xml:space="preserve">（1）上新E1级大芯板或指接板，框架结构，9厘背板                             （2）外贴3厘饰面板，实木线条收口(含刷华润油漆,底漆三遍,面漆二遍.）着色漆价格另计。                                                        （4）不含五金、玻璃，柜内贴波音软片、饰面板价格另计                         （5）衣柜厚度为60cm内，柜内特殊功能制作另计                         （6）靠墙背板防潮处理  价格另计                                     （7）柜内抽屉数不超过2个,每增加一个另加60.00元/个
</t>
  </si>
  <si>
    <t>二、主卧</t>
  </si>
  <si>
    <t>无门衣柜</t>
  </si>
  <si>
    <t xml:space="preserve">（1）上新E1级大芯板或指接板，框架结构，9厘背板                             （2）外贴3厘饰面板，实木线条收口(含刷华润油漆,底漆三遍,面漆二遍.）着色漆价格另计。
（3）衣柜门价格另计                                               （4）不含五金、玻璃，柜内贴波音软片、饰面板价格另计                         （5）衣柜厚度为60cm内，柜内特殊功能制作另计                         （6）靠墙背板防潮处理  价格另计                                     （7）柜内抽屉数不超过2个,每增加一个另加60.00元/个
</t>
  </si>
  <si>
    <t>吊柜</t>
  </si>
  <si>
    <t xml:space="preserve">（1）上新E1级大芯板或指接板，框架结构，9厘背板                             （2）外贴3厘饰面板，实木线条收口(含刷华润油漆,底漆三遍,面漆二遍.）着色漆价格另计。
 （4）不含五金、玻璃，柜内贴波音软片、饰面板价格另计                         （5）衣柜厚度为60cm内，柜内特殊功能制作另计                         （6）靠墙背板防潮处理  价格另计                                     （7）柜内抽屉数不超过2个,每增加一个另加60.00元/个
</t>
  </si>
  <si>
    <t>电视柜层板</t>
  </si>
  <si>
    <t xml:space="preserve">（1）上新E1级大芯板或指接板，框架结构，9厘背板                             （2）外贴3厘饰面板，实木线条收口(含刷华润油漆,底漆三遍,面漆二遍.）着色漆价格另计。
（4）不含五金、玻璃，柜内贴波音软片、饰面板价格另计                         （5）衣柜厚度为60cm内，柜内特殊功能制作另计                         （6）靠墙背板防潮处理  价格另计                                     （7）柜内抽屉数不超过2个,每增加一个另加60.00元/个
</t>
  </si>
  <si>
    <t>三、男孩房</t>
  </si>
  <si>
    <t>榻榻米</t>
  </si>
  <si>
    <t>1、一级细木工板开条做骨架，上铺一级细木工板。2、地板、地毯、石塑地砖等面层铺设另计。3、按平面面积计算工程量。（地板，地毯业主自购）</t>
  </si>
  <si>
    <t>层板书架（双层板）</t>
  </si>
  <si>
    <t>上新E1级指接板衬底,3厘饰面板饰面,背板为一级9厘板，同木质实木线条收边,刷华润清漆,底漆三遍,面漆二遍.（面积＞1m2）按展开面积计算,含油漆,（柜内刷底漆，贴面板价格另计）着色漆另计.（不含五金，玻璃门）</t>
  </si>
  <si>
    <t>书桌</t>
  </si>
  <si>
    <t>四、女孩房</t>
  </si>
  <si>
    <t xml:space="preserve">（1）上新E1级大芯板或指接板，框架结构，9厘背板                             （2）外贴3厘饰面板，实木线条收口(含刷华润油漆,底漆三遍,面漆二遍.）着色漆价格另计。                                                                 （4）不含五金、玻璃，柜内贴波音软片、饰面板价格另计                         （5）衣柜厚度为60cm内，柜内特殊功能制作另计                         （6）靠墙背板防潮处理  价格另计                                     （7）柜内抽屉数不超过2个,每增加一个另加60.00元/个
</t>
  </si>
  <si>
    <t>五、音乐房</t>
  </si>
  <si>
    <t>墙面隔音板制作</t>
  </si>
  <si>
    <t>大芯板打底，面贴木质隔音板。</t>
  </si>
  <si>
    <t>隔音吊顶</t>
  </si>
  <si>
    <t>轻钢龙骨做骨架，制作规格为400mm*400mm,龙牌石膏板饰面，二级造型吊顶。石膏板拼接处留缝3-8mm，快粘粉或石膏粉填充，牛皮纸或绷带粘缝处理，自攻钉刷防锈漆。(不含木质线条、石膏线条、木质雕花）（复杂造型价格另计）内加隔音棉</t>
  </si>
  <si>
    <t>七、厨房</t>
  </si>
  <si>
    <t>贴墙砖</t>
  </si>
  <si>
    <t>海螺牌32.5硅酸盐水泥、中砂水泥沙浆铺贴。规格≥250mm≤800mm　不含找平、拉毛、及地面处理(主材业主自购，贴砖厚度不超过40mm，超过厚度补材料差价)</t>
  </si>
  <si>
    <t>过门石</t>
  </si>
  <si>
    <t>块</t>
  </si>
  <si>
    <t>水泥砂浆铺贴过门石。（大理石业主自购）</t>
  </si>
  <si>
    <t>墙面做防水</t>
  </si>
  <si>
    <t>墙面刷雷邦士防水涂料。高度40cm</t>
  </si>
  <si>
    <t>地面做防水</t>
  </si>
  <si>
    <t>地面刷雷邦士防水涂料。</t>
  </si>
  <si>
    <t>包立管</t>
  </si>
  <si>
    <t>根</t>
  </si>
  <si>
    <t>红砖包管,水泥沙浆抹灰（不含表层装饰）宽度350mm以下，超出另计</t>
  </si>
  <si>
    <t>地面找平</t>
  </si>
  <si>
    <t>1、原地面清理，强度32.5普通硅酸盐水泥（钻牌、华新、海螺）、中砂水泥沙浆抹平。2、找平厚度平均不超过40mm，超过此厚度另增加每平方10元。</t>
  </si>
  <si>
    <t>八、主卫</t>
  </si>
  <si>
    <t>海螺牌32.5硅酸盐水泥、中砂水泥沙浆铺贴。
 规格≥250mm≤800mm　不含找平、拉毛、及地面处理
(主材、勾缝剂业主自购，贴砖厚度不超过40mm，超过40mm每平方增加材料费10元)</t>
  </si>
  <si>
    <t>墙面刷雷邦士防水涂料。高度1.8m</t>
  </si>
  <si>
    <t>地漏安装</t>
  </si>
  <si>
    <t>个</t>
  </si>
  <si>
    <t>人工安装，地漏业主自购。</t>
  </si>
  <si>
    <t>地面回填</t>
  </si>
  <si>
    <t>渣土回填，水泥砂浆抹平。</t>
  </si>
  <si>
    <t>九、公卫</t>
  </si>
  <si>
    <t>十、休闲阳台</t>
  </si>
  <si>
    <t>贴踢脚线</t>
  </si>
  <si>
    <t>石膏板包立管</t>
  </si>
  <si>
    <t>木龙骨，龙牌石膏板包立管。</t>
  </si>
  <si>
    <t>墙面基层处理</t>
  </si>
  <si>
    <t>墙面铲除，拉毛处理。</t>
  </si>
  <si>
    <t>吊平顶</t>
  </si>
  <si>
    <t>轻钢龙骨做骨架，制作规格为400mm*400mm,龙牌石膏板饰面，吊平顶。石膏板拼接处留缝3-8mm，快粘粉或石膏粉填充，牛皮纸或绷带粘缝处理，自攻钉刷防锈漆。(不含木质线条、石膏线条、木质雕花）</t>
  </si>
  <si>
    <t>十一、餐厅阳台</t>
  </si>
  <si>
    <t>十二、主卧阳台</t>
  </si>
  <si>
    <t>十三、</t>
  </si>
  <si>
    <t>水电改造</t>
  </si>
  <si>
    <t>建筑面积</t>
  </si>
  <si>
    <t>电路改造使用中国十大品牌之一熊猫牌多芯铜线，插座线路2.5mm2，照明进线2.5mm2、出线1.5mm2，空调线路4mm2，熊猫牌电视线、熊猫牌电话线、熊猫牌网络线、熊猫PVC双色绝缘管、标准底盒。打槽、暗辅、安装（不含音响线，开关面板，强弱电箱）</t>
  </si>
  <si>
    <t>一厨二卫进水管隐蔽工程改造（PPR管）</t>
  </si>
  <si>
    <t>套</t>
  </si>
  <si>
    <r>
      <t>进口皮尔萨PP-R管系列，主管</t>
    </r>
    <r>
      <rPr>
        <sz val="10"/>
        <color indexed="8"/>
        <rFont val="Verdana"/>
        <family val="2"/>
      </rPr>
      <t>Ø</t>
    </r>
    <r>
      <rPr>
        <sz val="10"/>
        <color indexed="8"/>
        <rFont val="宋体"/>
        <family val="0"/>
      </rPr>
      <t>25，副管</t>
    </r>
    <r>
      <rPr>
        <sz val="10"/>
        <color indexed="8"/>
        <rFont val="Verdana"/>
        <family val="2"/>
      </rPr>
      <t>Ø</t>
    </r>
    <r>
      <rPr>
        <sz val="10"/>
        <color indexed="8"/>
        <rFont val="宋体"/>
        <family val="0"/>
      </rPr>
      <t>20。包括所有管件材料，打槽、暗辅、安装。（不含水龙头、三角阀、软管等墙外部件）</t>
    </r>
  </si>
  <si>
    <t>沉降层一厨二卫排水管隐蔽工程改造</t>
  </si>
  <si>
    <t>港丰PVC排水管，接头、配件、安装。（水龙头、三角阀、软管等墙外部件由业主自购。）</t>
  </si>
  <si>
    <t>排水改造</t>
  </si>
  <si>
    <t>港丰PVC排水管，接头、配件、安装。水龙头、三角阀、软管等墙外部件由业主自购。</t>
  </si>
  <si>
    <t>成本核算</t>
  </si>
  <si>
    <t>材料</t>
  </si>
  <si>
    <t>十四、</t>
  </si>
  <si>
    <t>管理费</t>
  </si>
  <si>
    <t>总价*8%</t>
  </si>
  <si>
    <t>155*60*0.08=744（墙地砖管理费）</t>
  </si>
  <si>
    <t>十五、</t>
  </si>
  <si>
    <t>毛利润</t>
  </si>
  <si>
    <t>总价*17%</t>
  </si>
  <si>
    <t>十六、</t>
  </si>
  <si>
    <t>非利润代收费</t>
  </si>
  <si>
    <t>材料搬运费</t>
  </si>
  <si>
    <t>乙方所购材料分类给各工种搬运的费用。实际根据楼层高度
和路程远近计算</t>
  </si>
  <si>
    <t>垃圾清运费</t>
  </si>
  <si>
    <t>编织袋、人工费、(运至小区内物业指定地点.)</t>
  </si>
  <si>
    <t>开关面板，五金件安装</t>
  </si>
  <si>
    <t>仅人工费</t>
  </si>
  <si>
    <t>保洁费</t>
  </si>
  <si>
    <t>工地竣工后全房深度保洁费用。</t>
  </si>
  <si>
    <t>设计费</t>
  </si>
  <si>
    <t>客餐厅级卧室效果图，整套施工图。（根据设计复杂程度）</t>
  </si>
  <si>
    <t>十七、</t>
  </si>
  <si>
    <t>总价</t>
  </si>
  <si>
    <t>总计</t>
  </si>
  <si>
    <t>注:</t>
  </si>
  <si>
    <t>预算员：              审核员：</t>
  </si>
  <si>
    <t>*</t>
  </si>
  <si>
    <t>所有材料符合国家环保标准.</t>
  </si>
  <si>
    <t>所有装修项目按照《北京市家庭居室装饰工程质量验收标准》之标准验收.</t>
  </si>
  <si>
    <t>所有为客户代购的商品一律不加价</t>
  </si>
  <si>
    <t>所有材料可以由客户自己购买.</t>
  </si>
  <si>
    <t>以上所有项目及数量按实际发生量为准.</t>
  </si>
  <si>
    <t>房间每增加一种颜色的墙漆，增加200元。</t>
  </si>
  <si>
    <t>物业装修押金一律由业主自己承担。</t>
  </si>
  <si>
    <t>本报价所有木质工程都含油漆。</t>
  </si>
  <si>
    <t>本报价不含税金及物业押金，物业管理处所交一切费用、押金由业主支付。</t>
  </si>
  <si>
    <t>本报价不含墙纸，玻璃，外墙窗户，打空调孔。</t>
  </si>
  <si>
    <t xml:space="preserve">               甲方：</t>
  </si>
  <si>
    <t xml:space="preserve">                                 乙方：</t>
  </si>
  <si>
    <t>主材部分（估算）</t>
  </si>
  <si>
    <t>业主自购</t>
  </si>
  <si>
    <r>
      <t>全房开关面板（平均每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平方米</t>
    </r>
    <r>
      <rPr>
        <sz val="10"/>
        <color indexed="8"/>
        <rFont val="Times New Roman"/>
        <family val="1"/>
      </rPr>
      <t>4.5</t>
    </r>
    <r>
      <rPr>
        <sz val="10"/>
        <color indexed="8"/>
        <rFont val="宋体"/>
        <family val="0"/>
      </rPr>
      <t>个）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（国标</t>
    </r>
    <r>
      <rPr>
        <sz val="10"/>
        <color indexed="8"/>
        <rFont val="Times New Roman"/>
        <family val="1"/>
      </rPr>
      <t>86</t>
    </r>
    <r>
      <rPr>
        <sz val="10"/>
        <color indexed="8"/>
        <rFont val="宋体"/>
        <family val="0"/>
      </rPr>
      <t>型）</t>
    </r>
  </si>
  <si>
    <r>
      <t>80</t>
    </r>
    <r>
      <rPr>
        <sz val="10"/>
        <color indexed="8"/>
        <rFont val="宋体"/>
        <family val="0"/>
      </rPr>
      <t>个开关、插座。（</t>
    </r>
    <r>
      <rPr>
        <sz val="10"/>
        <color indexed="8"/>
        <rFont val="Times New Roman"/>
        <family val="1"/>
      </rPr>
      <t>TCL</t>
    </r>
    <r>
      <rPr>
        <sz val="10"/>
        <color indexed="8"/>
        <rFont val="宋体"/>
        <family val="0"/>
      </rPr>
      <t>或西蒙）</t>
    </r>
  </si>
  <si>
    <t>客餐厅地砖</t>
  </si>
  <si>
    <t>广东品牌美陶800*800玻化砖</t>
  </si>
  <si>
    <t>卧室复合木地板</t>
  </si>
  <si>
    <t>德品复合木地板</t>
  </si>
  <si>
    <t>阳台地砖</t>
  </si>
  <si>
    <t>广东品牌美陶瓷砖（300*300）地面砖</t>
  </si>
  <si>
    <t>二楼阳台防腐木</t>
  </si>
  <si>
    <t>厨房地砖</t>
  </si>
  <si>
    <t>厨房墙砖</t>
  </si>
  <si>
    <r>
      <t>广东品牌美陶瓷砖（</t>
    </r>
    <r>
      <rPr>
        <sz val="10"/>
        <color indexed="8"/>
        <rFont val="Times New Roman"/>
        <family val="1"/>
      </rPr>
      <t>330*450</t>
    </r>
    <r>
      <rPr>
        <sz val="10"/>
        <color indexed="8"/>
        <rFont val="宋体"/>
        <family val="0"/>
      </rPr>
      <t>）墙面砖</t>
    </r>
  </si>
  <si>
    <t>卫生间地砖</t>
  </si>
  <si>
    <r>
      <t>广东品牌美陶瓷砖（</t>
    </r>
    <r>
      <rPr>
        <sz val="10"/>
        <color indexed="8"/>
        <rFont val="Times New Roman"/>
        <family val="1"/>
      </rPr>
      <t>300*300</t>
    </r>
    <r>
      <rPr>
        <sz val="10"/>
        <color indexed="8"/>
        <rFont val="宋体"/>
        <family val="0"/>
      </rPr>
      <t>）地面砖</t>
    </r>
  </si>
  <si>
    <t>卫生间墙砖</t>
  </si>
  <si>
    <t>厨房橱柜</t>
  </si>
  <si>
    <t>延米</t>
  </si>
  <si>
    <t>烤漆或精钢门板，实木颗粒防潮板柜体，晶刚石英石台面。</t>
  </si>
  <si>
    <t>成品免漆房门</t>
  </si>
  <si>
    <t>樘</t>
  </si>
  <si>
    <t>实木复合门</t>
  </si>
  <si>
    <t>门锁，门碰，合页</t>
  </si>
  <si>
    <t>以实际价格为准</t>
  </si>
  <si>
    <t>书房吊门</t>
  </si>
  <si>
    <t>高分子免漆门</t>
  </si>
  <si>
    <t>次卧吊门</t>
  </si>
  <si>
    <t>主卫移门</t>
  </si>
  <si>
    <t>次卫铝镁合金门</t>
  </si>
  <si>
    <t>成品铝镁合金边框门</t>
  </si>
  <si>
    <t>厨房吊门</t>
  </si>
  <si>
    <t>实木吊门</t>
  </si>
  <si>
    <t>主卧衣柜移门</t>
  </si>
  <si>
    <t>次卧衣柜移门</t>
  </si>
  <si>
    <t>不锈钢双槽洗菜盆</t>
  </si>
  <si>
    <t>蹲便器</t>
  </si>
  <si>
    <r>
      <t>品牌“四维”洁具</t>
    </r>
    <r>
      <rPr>
        <sz val="10"/>
        <color indexed="8"/>
        <rFont val="Times New Roman"/>
        <family val="1"/>
      </rPr>
      <t xml:space="preserve"> </t>
    </r>
  </si>
  <si>
    <t>坐便器</t>
  </si>
  <si>
    <t>洗面盆台盆低柜</t>
  </si>
  <si>
    <t>混合龙头</t>
  </si>
  <si>
    <t>三角阀软管洗衣机龙头等</t>
  </si>
  <si>
    <t>五金件</t>
  </si>
  <si>
    <t>浴巾架/毛巾环/纸巾盒等(以实际价格为准)</t>
  </si>
  <si>
    <t>花洒</t>
  </si>
  <si>
    <t>品牌“日丰”</t>
  </si>
  <si>
    <t>合计</t>
  </si>
  <si>
    <t>以上仅供参考</t>
  </si>
  <si>
    <t>定制衣柜</t>
  </si>
  <si>
    <t>整体衣柜</t>
  </si>
  <si>
    <t>18mm密度板，含2个抽屉，按展开面积算，含标配五金，测量设计及货运安装。。（对开柜门价格另计140元/平方）</t>
  </si>
  <si>
    <t>18mm吉林露水河防潮板，含2个抽屉，按展开面积算，含标配五金，测量设计及货运安装。。（对开柜门价格另计160元/平方）</t>
  </si>
  <si>
    <t>18mm实木生态板，含2个抽屉，按展开面积算，含标配五金，测量设计及货运安装。。（对开柜门价格另计180元/平方）</t>
  </si>
  <si>
    <t>工程地址：鹿璟名居N栋    室</t>
  </si>
  <si>
    <t xml:space="preserve">          2012年 6  月   日</t>
  </si>
  <si>
    <t>2012年 6  月   日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</si>
</sst>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_ ;_ &quot;￥&quot;* \-#,##0_ ;_ &quot;￥&quot;* \-_ ;_ @_ "/>
    <numFmt numFmtId="185" formatCode="_ &quot;￥&quot;* #,##0.00_ ;_ &quot;￥&quot;* \-#,##0.00_ ;_ &quot;￥&quot;* \-??_ ;_ @_ "/>
    <numFmt numFmtId="186" formatCode="0.00_);[Red]\(0.00\)"/>
    <numFmt numFmtId="187" formatCode="0.00_ "/>
  </numFmts>
  <fonts count="28">
    <font>
      <sz val="12"/>
      <name val="宋体"/>
      <family val="0"/>
    </font>
    <font>
      <sz val="10"/>
      <color indexed="8"/>
      <name val="Verdana"/>
      <family val="2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u val="single"/>
      <sz val="12"/>
      <color indexed="12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sz val="10"/>
      <color indexed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0.5"/>
      <color indexed="8"/>
      <name val="宋体"/>
      <family val="0"/>
    </font>
    <font>
      <sz val="12"/>
      <color indexed="8"/>
      <name val="Times New Roman"/>
      <family val="1"/>
    </font>
    <font>
      <sz val="10"/>
      <color indexed="63"/>
      <name val="宋体"/>
      <family val="0"/>
    </font>
    <font>
      <b/>
      <sz val="10"/>
      <color indexed="63"/>
      <name val="宋体"/>
      <family val="0"/>
    </font>
    <font>
      <sz val="9"/>
      <color indexed="8"/>
      <name val="宋体"/>
      <family val="0"/>
    </font>
    <font>
      <b/>
      <sz val="18"/>
      <color indexed="63"/>
      <name val="宋体"/>
      <family val="0"/>
    </font>
    <font>
      <b/>
      <sz val="12"/>
      <color indexed="63"/>
      <name val="宋体"/>
      <family val="0"/>
    </font>
    <font>
      <b/>
      <sz val="11"/>
      <color indexed="63"/>
      <name val="宋体"/>
      <family val="0"/>
    </font>
    <font>
      <sz val="10"/>
      <color indexed="63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05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15" fillId="5" borderId="3" xfId="0" applyFont="1" applyFill="1" applyBorder="1" applyAlignment="1">
      <alignment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/>
    </xf>
    <xf numFmtId="0" fontId="15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186" fontId="2" fillId="3" borderId="1" xfId="0" applyNumberFormat="1" applyFont="1" applyFill="1" applyBorder="1" applyAlignment="1">
      <alignment horizontal="left" vertical="center"/>
    </xf>
    <xf numFmtId="187" fontId="2" fillId="3" borderId="1" xfId="0" applyNumberFormat="1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15" fillId="5" borderId="8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vertical="center"/>
    </xf>
    <xf numFmtId="0" fontId="15" fillId="5" borderId="1" xfId="0" applyFont="1" applyFill="1" applyBorder="1" applyAlignment="1">
      <alignment horizontal="left" vertical="center"/>
    </xf>
    <xf numFmtId="186" fontId="15" fillId="5" borderId="1" xfId="0" applyNumberFormat="1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right" vertical="center"/>
    </xf>
    <xf numFmtId="0" fontId="16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8" fillId="5" borderId="4" xfId="0" applyFont="1" applyFill="1" applyBorder="1" applyAlignment="1">
      <alignment vertical="center"/>
    </xf>
    <xf numFmtId="0" fontId="13" fillId="5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justify" vertical="center"/>
    </xf>
    <xf numFmtId="0" fontId="16" fillId="2" borderId="1" xfId="0" applyFont="1" applyFill="1" applyBorder="1" applyAlignment="1">
      <alignment vertical="center"/>
    </xf>
    <xf numFmtId="0" fontId="20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left" vertical="center"/>
    </xf>
    <xf numFmtId="0" fontId="15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16" fillId="3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16" applyFont="1">
      <alignment/>
      <protection/>
    </xf>
    <xf numFmtId="0" fontId="2" fillId="2" borderId="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center" wrapText="1"/>
    </xf>
    <xf numFmtId="0" fontId="23" fillId="2" borderId="12" xfId="16" applyFont="1" applyFill="1" applyBorder="1" applyAlignment="1">
      <alignment horizontal="center" vertical="center" wrapText="1"/>
      <protection/>
    </xf>
    <xf numFmtId="0" fontId="23" fillId="2" borderId="13" xfId="16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16" applyFont="1" applyBorder="1">
      <alignment/>
      <protection/>
    </xf>
    <xf numFmtId="0" fontId="23" fillId="2" borderId="14" xfId="16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" fillId="0" borderId="1" xfId="17" applyFont="1" applyFill="1" applyBorder="1" applyAlignment="1">
      <alignment horizontal="left" vertical="top" wrapText="1"/>
      <protection/>
    </xf>
    <xf numFmtId="0" fontId="21" fillId="4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187" fontId="21" fillId="0" borderId="1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2" fillId="4" borderId="1" xfId="17" applyFont="1" applyFill="1" applyBorder="1" applyAlignment="1">
      <alignment horizontal="left" vertical="top" wrapText="1"/>
      <protection/>
    </xf>
    <xf numFmtId="0" fontId="21" fillId="4" borderId="1" xfId="0" applyFont="1" applyFill="1" applyBorder="1" applyAlignment="1">
      <alignment horizontal="center" vertical="center" wrapText="1"/>
    </xf>
    <xf numFmtId="0" fontId="2" fillId="2" borderId="15" xfId="16" applyFont="1" applyFill="1" applyBorder="1" applyAlignment="1">
      <alignment horizontal="left" vertical="center" wrapText="1"/>
      <protection/>
    </xf>
    <xf numFmtId="0" fontId="2" fillId="2" borderId="1" xfId="16" applyFont="1" applyFill="1" applyBorder="1" applyAlignment="1">
      <alignment horizontal="left" vertical="center" wrapText="1"/>
      <protection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16" applyFont="1" applyFill="1" applyBorder="1" applyAlignment="1">
      <alignment horizontal="left" vertical="center" wrapText="1"/>
      <protection/>
    </xf>
    <xf numFmtId="0" fontId="20" fillId="5" borderId="1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9" fontId="17" fillId="5" borderId="8" xfId="0" applyNumberFormat="1" applyFont="1" applyFill="1" applyBorder="1" applyAlignment="1">
      <alignment horizontal="center" vertical="center"/>
    </xf>
    <xf numFmtId="9" fontId="17" fillId="5" borderId="4" xfId="0" applyNumberFormat="1" applyFont="1" applyFill="1" applyBorder="1" applyAlignment="1">
      <alignment horizontal="center" vertical="center"/>
    </xf>
    <xf numFmtId="9" fontId="17" fillId="5" borderId="5" xfId="0" applyNumberFormat="1" applyFont="1" applyFill="1" applyBorder="1" applyAlignment="1">
      <alignment horizontal="center" vertical="center"/>
    </xf>
    <xf numFmtId="187" fontId="15" fillId="3" borderId="8" xfId="0" applyNumberFormat="1" applyFont="1" applyFill="1" applyBorder="1" applyAlignment="1">
      <alignment horizontal="center" vertical="center"/>
    </xf>
    <xf numFmtId="187" fontId="15" fillId="3" borderId="4" xfId="0" applyNumberFormat="1" applyFont="1" applyFill="1" applyBorder="1" applyAlignment="1">
      <alignment horizontal="center" vertical="center"/>
    </xf>
    <xf numFmtId="187" fontId="15" fillId="3" borderId="5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 wrapText="1"/>
    </xf>
    <xf numFmtId="9" fontId="2" fillId="3" borderId="8" xfId="0" applyNumberFormat="1" applyFont="1" applyFill="1" applyBorder="1" applyAlignment="1">
      <alignment horizontal="center" vertical="center"/>
    </xf>
    <xf numFmtId="9" fontId="2" fillId="3" borderId="4" xfId="0" applyNumberFormat="1" applyFont="1" applyFill="1" applyBorder="1" applyAlignment="1">
      <alignment horizontal="center" vertical="center"/>
    </xf>
    <xf numFmtId="9" fontId="2" fillId="3" borderId="5" xfId="0" applyNumberFormat="1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vertical="center"/>
    </xf>
    <xf numFmtId="0" fontId="15" fillId="5" borderId="4" xfId="0" applyFont="1" applyFill="1" applyBorder="1" applyAlignment="1">
      <alignment vertical="center"/>
    </xf>
    <xf numFmtId="0" fontId="2" fillId="4" borderId="8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15" fillId="5" borderId="19" xfId="0" applyFont="1" applyFill="1" applyBorder="1" applyAlignment="1">
      <alignment vertical="center"/>
    </xf>
    <xf numFmtId="0" fontId="15" fillId="5" borderId="3" xfId="0" applyFont="1" applyFill="1" applyBorder="1" applyAlignment="1">
      <alignment vertical="center"/>
    </xf>
    <xf numFmtId="0" fontId="2" fillId="2" borderId="20" xfId="16" applyFont="1" applyFill="1" applyBorder="1" applyAlignment="1">
      <alignment horizontal="left" vertical="center" wrapText="1"/>
      <protection/>
    </xf>
    <xf numFmtId="0" fontId="2" fillId="2" borderId="5" xfId="16" applyFont="1" applyFill="1" applyBorder="1" applyAlignment="1">
      <alignment horizontal="left" vertical="center" wrapText="1"/>
      <protection/>
    </xf>
    <xf numFmtId="0" fontId="2" fillId="2" borderId="11" xfId="0" applyFont="1" applyFill="1" applyBorder="1" applyAlignment="1">
      <alignment horizontal="left" vertical="center" wrapText="1"/>
    </xf>
    <xf numFmtId="0" fontId="2" fillId="2" borderId="21" xfId="16" applyFont="1" applyFill="1" applyBorder="1" applyAlignment="1">
      <alignment horizontal="left" vertical="center" wrapText="1"/>
      <protection/>
    </xf>
    <xf numFmtId="0" fontId="2" fillId="2" borderId="22" xfId="16" applyFont="1" applyFill="1" applyBorder="1" applyAlignment="1">
      <alignment horizontal="left" vertical="center" wrapText="1"/>
      <protection/>
    </xf>
    <xf numFmtId="0" fontId="17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4" xfId="16" applyFont="1" applyFill="1" applyBorder="1" applyAlignment="1">
      <alignment horizontal="center" vertical="center" wrapText="1"/>
      <protection/>
    </xf>
    <xf numFmtId="0" fontId="15" fillId="2" borderId="5" xfId="16" applyFont="1" applyFill="1" applyBorder="1" applyAlignment="1">
      <alignment horizontal="center" vertical="center" wrapText="1"/>
      <protection/>
    </xf>
    <xf numFmtId="0" fontId="2" fillId="3" borderId="1" xfId="0" applyFont="1" applyFill="1" applyBorder="1" applyAlignment="1">
      <alignment horizontal="left" vertical="center" wrapText="1"/>
    </xf>
    <xf numFmtId="0" fontId="2" fillId="3" borderId="4" xfId="16" applyFont="1" applyFill="1" applyBorder="1" applyAlignment="1">
      <alignment horizontal="left" vertical="center" wrapText="1"/>
      <protection/>
    </xf>
    <xf numFmtId="0" fontId="2" fillId="3" borderId="5" xfId="16" applyFont="1" applyFill="1" applyBorder="1" applyAlignment="1">
      <alignment horizontal="left" vertical="center" wrapText="1"/>
      <protection/>
    </xf>
    <xf numFmtId="0" fontId="24" fillId="2" borderId="23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6" fillId="2" borderId="23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</cellXfs>
  <cellStyles count="10">
    <cellStyle name="Normal" xfId="0"/>
    <cellStyle name="Percent" xfId="15"/>
    <cellStyle name="常规_方案_2" xfId="16"/>
    <cellStyle name="常规_方案_3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72"/>
  <sheetViews>
    <sheetView tabSelected="1" zoomScale="115" zoomScaleNormal="115" workbookViewId="0" topLeftCell="A118">
      <selection activeCell="H135" sqref="H135:I135"/>
    </sheetView>
  </sheetViews>
  <sheetFormatPr defaultColWidth="9.00390625" defaultRowHeight="14.25"/>
  <cols>
    <col min="1" max="1" width="4.875" style="1" customWidth="1"/>
    <col min="2" max="2" width="17.75390625" style="2" customWidth="1"/>
    <col min="3" max="3" width="5.75390625" style="1" customWidth="1"/>
    <col min="4" max="4" width="4.50390625" style="1" customWidth="1"/>
    <col min="5" max="5" width="4.50390625" style="3" customWidth="1"/>
    <col min="6" max="6" width="6.375" style="3" customWidth="1"/>
    <col min="7" max="7" width="5.625" style="4" customWidth="1"/>
    <col min="8" max="8" width="6.50390625" style="3" customWidth="1"/>
    <col min="9" max="9" width="60.75390625" style="2" customWidth="1"/>
    <col min="10" max="10" width="9.00390625" style="5" bestFit="1" customWidth="1"/>
    <col min="11" max="11" width="12.625" style="5" bestFit="1" customWidth="1"/>
    <col min="12" max="12" width="9.00390625" style="5" bestFit="1" customWidth="1"/>
    <col min="13" max="13" width="5.375" style="5" bestFit="1" customWidth="1"/>
    <col min="14" max="16384" width="9.00390625" style="5" bestFit="1" customWidth="1"/>
  </cols>
  <sheetData>
    <row r="1" spans="1:15" s="6" customFormat="1" ht="22.5" customHeight="1">
      <c r="A1" s="195" t="s">
        <v>0</v>
      </c>
      <c r="B1" s="196"/>
      <c r="C1" s="196"/>
      <c r="D1" s="196"/>
      <c r="E1" s="196"/>
      <c r="F1" s="196"/>
      <c r="G1" s="196"/>
      <c r="H1" s="196"/>
      <c r="I1" s="197"/>
      <c r="J1" s="29"/>
      <c r="K1" s="19"/>
      <c r="L1" s="19"/>
      <c r="M1" s="19"/>
      <c r="N1" s="19"/>
      <c r="O1" s="19"/>
    </row>
    <row r="2" spans="1:15" s="6" customFormat="1" ht="22.5" customHeight="1">
      <c r="A2" s="198" t="s">
        <v>1</v>
      </c>
      <c r="B2" s="199"/>
      <c r="C2" s="200"/>
      <c r="D2" s="200"/>
      <c r="E2" s="200"/>
      <c r="F2" s="200"/>
      <c r="G2" s="200"/>
      <c r="H2" s="200"/>
      <c r="I2" s="200"/>
      <c r="J2" s="29"/>
      <c r="K2" s="19"/>
      <c r="L2" s="19"/>
      <c r="M2" s="19"/>
      <c r="N2" s="19"/>
      <c r="O2" s="19"/>
    </row>
    <row r="3" spans="1:15" s="6" customFormat="1" ht="22.5" customHeight="1">
      <c r="A3" s="201" t="s">
        <v>221</v>
      </c>
      <c r="B3" s="202"/>
      <c r="C3" s="202"/>
      <c r="D3" s="202"/>
      <c r="E3" s="202"/>
      <c r="F3" s="202"/>
      <c r="G3" s="202"/>
      <c r="H3" s="202"/>
      <c r="I3" s="203"/>
      <c r="J3" s="29"/>
      <c r="K3" s="19"/>
      <c r="L3" s="19"/>
      <c r="M3" s="19"/>
      <c r="N3" s="19"/>
      <c r="O3" s="19"/>
    </row>
    <row r="4" spans="1:15" s="6" customFormat="1" ht="21.75" customHeight="1">
      <c r="A4" s="204" t="s">
        <v>2</v>
      </c>
      <c r="B4" s="204"/>
      <c r="C4" s="204"/>
      <c r="D4" s="204"/>
      <c r="E4" s="204"/>
      <c r="F4" s="204"/>
      <c r="G4" s="204"/>
      <c r="H4" s="204"/>
      <c r="I4" s="204"/>
      <c r="J4" s="29"/>
      <c r="K4" s="19"/>
      <c r="L4" s="19"/>
      <c r="M4" s="19"/>
      <c r="N4" s="19"/>
      <c r="O4" s="19"/>
    </row>
    <row r="5" spans="1:9" s="121" customFormat="1" ht="21.75" customHeight="1">
      <c r="A5" s="188" t="s">
        <v>3</v>
      </c>
      <c r="B5" s="189"/>
      <c r="C5" s="189"/>
      <c r="D5" s="189"/>
      <c r="E5" s="189"/>
      <c r="F5" s="189"/>
      <c r="G5" s="189"/>
      <c r="H5" s="190"/>
      <c r="I5" s="191"/>
    </row>
    <row r="6" spans="1:9" s="121" customFormat="1" ht="37.5" customHeight="1">
      <c r="A6" s="122" t="s">
        <v>4</v>
      </c>
      <c r="B6" s="154" t="s">
        <v>5</v>
      </c>
      <c r="C6" s="154"/>
      <c r="D6" s="154"/>
      <c r="E6" s="154"/>
      <c r="F6" s="154"/>
      <c r="G6" s="154"/>
      <c r="H6" s="155"/>
      <c r="I6" s="184"/>
    </row>
    <row r="7" spans="1:9" s="121" customFormat="1" ht="33.75" customHeight="1">
      <c r="A7" s="120" t="s">
        <v>6</v>
      </c>
      <c r="B7" s="192" t="s">
        <v>7</v>
      </c>
      <c r="C7" s="192"/>
      <c r="D7" s="192"/>
      <c r="E7" s="192"/>
      <c r="F7" s="192"/>
      <c r="G7" s="192"/>
      <c r="H7" s="193"/>
      <c r="I7" s="194"/>
    </row>
    <row r="8" spans="1:9" s="121" customFormat="1" ht="27" customHeight="1">
      <c r="A8" s="120" t="s">
        <v>8</v>
      </c>
      <c r="B8" s="154" t="s">
        <v>9</v>
      </c>
      <c r="C8" s="154"/>
      <c r="D8" s="154"/>
      <c r="E8" s="154"/>
      <c r="F8" s="154"/>
      <c r="G8" s="154"/>
      <c r="H8" s="155"/>
      <c r="I8" s="184"/>
    </row>
    <row r="9" spans="1:9" s="121" customFormat="1" ht="29.25" customHeight="1">
      <c r="A9" s="120" t="s">
        <v>10</v>
      </c>
      <c r="B9" s="154" t="s">
        <v>11</v>
      </c>
      <c r="C9" s="154"/>
      <c r="D9" s="154"/>
      <c r="E9" s="154"/>
      <c r="F9" s="154"/>
      <c r="G9" s="154"/>
      <c r="H9" s="155"/>
      <c r="I9" s="184"/>
    </row>
    <row r="10" spans="1:9" s="121" customFormat="1" ht="31.5" customHeight="1">
      <c r="A10" s="120" t="s">
        <v>12</v>
      </c>
      <c r="B10" s="154" t="s">
        <v>13</v>
      </c>
      <c r="C10" s="154"/>
      <c r="D10" s="154"/>
      <c r="E10" s="154"/>
      <c r="F10" s="154"/>
      <c r="G10" s="154"/>
      <c r="H10" s="155"/>
      <c r="I10" s="184"/>
    </row>
    <row r="11" spans="1:9" s="121" customFormat="1" ht="33.75" customHeight="1">
      <c r="A11" s="123" t="s">
        <v>14</v>
      </c>
      <c r="B11" s="185" t="s">
        <v>15</v>
      </c>
      <c r="C11" s="185"/>
      <c r="D11" s="185"/>
      <c r="E11" s="185"/>
      <c r="F11" s="185"/>
      <c r="G11" s="185"/>
      <c r="H11" s="186"/>
      <c r="I11" s="187"/>
    </row>
    <row r="12" spans="1:9" s="121" customFormat="1" ht="35.25" customHeight="1">
      <c r="A12" s="124" t="s">
        <v>16</v>
      </c>
      <c r="B12" s="183" t="s">
        <v>17</v>
      </c>
      <c r="C12" s="183"/>
      <c r="D12" s="183"/>
      <c r="E12" s="183"/>
      <c r="F12" s="183"/>
      <c r="G12" s="183"/>
      <c r="H12" s="183"/>
      <c r="I12" s="183"/>
    </row>
    <row r="13" spans="1:9" s="121" customFormat="1" ht="30" customHeight="1">
      <c r="A13" s="125" t="s">
        <v>18</v>
      </c>
      <c r="B13" s="183" t="s">
        <v>19</v>
      </c>
      <c r="C13" s="183"/>
      <c r="D13" s="183"/>
      <c r="E13" s="183"/>
      <c r="F13" s="183"/>
      <c r="G13" s="183"/>
      <c r="H13" s="183"/>
      <c r="I13" s="183"/>
    </row>
    <row r="14" spans="1:9" s="121" customFormat="1" ht="36.75" customHeight="1">
      <c r="A14" s="125" t="s">
        <v>20</v>
      </c>
      <c r="B14" s="150" t="s">
        <v>21</v>
      </c>
      <c r="C14" s="150"/>
      <c r="D14" s="150"/>
      <c r="E14" s="150"/>
      <c r="F14" s="150"/>
      <c r="G14" s="150"/>
      <c r="H14" s="150"/>
      <c r="I14" s="150"/>
    </row>
    <row r="15" spans="1:10" s="121" customFormat="1" ht="36.75" customHeight="1">
      <c r="A15" s="129" t="s">
        <v>22</v>
      </c>
      <c r="B15" s="151" t="s">
        <v>23</v>
      </c>
      <c r="C15" s="151"/>
      <c r="D15" s="151"/>
      <c r="E15" s="151"/>
      <c r="F15" s="151"/>
      <c r="G15" s="151"/>
      <c r="H15" s="151"/>
      <c r="I15" s="151"/>
      <c r="J15" s="128"/>
    </row>
    <row r="16" spans="1:15" s="7" customFormat="1" ht="19.5" customHeight="1">
      <c r="A16" s="159" t="s">
        <v>24</v>
      </c>
      <c r="B16" s="161" t="s">
        <v>25</v>
      </c>
      <c r="C16" s="161" t="s">
        <v>26</v>
      </c>
      <c r="D16" s="161" t="s">
        <v>27</v>
      </c>
      <c r="E16" s="152" t="s">
        <v>28</v>
      </c>
      <c r="F16" s="153"/>
      <c r="G16" s="152" t="s">
        <v>29</v>
      </c>
      <c r="H16" s="153"/>
      <c r="I16" s="161" t="s">
        <v>30</v>
      </c>
      <c r="J16" s="30"/>
      <c r="K16" s="20"/>
      <c r="L16" s="20"/>
      <c r="M16" s="20"/>
      <c r="N16" s="20"/>
      <c r="O16" s="20"/>
    </row>
    <row r="17" spans="1:15" ht="18.75" customHeight="1">
      <c r="A17" s="160"/>
      <c r="B17" s="162"/>
      <c r="C17" s="162"/>
      <c r="D17" s="162"/>
      <c r="E17" s="31" t="s">
        <v>31</v>
      </c>
      <c r="F17" s="31" t="s">
        <v>32</v>
      </c>
      <c r="G17" s="31" t="s">
        <v>31</v>
      </c>
      <c r="H17" s="31" t="s">
        <v>32</v>
      </c>
      <c r="I17" s="162"/>
      <c r="J17" s="32"/>
      <c r="K17" s="11"/>
      <c r="L17" s="11"/>
      <c r="M17" s="11"/>
      <c r="N17" s="11"/>
      <c r="O17" s="11"/>
    </row>
    <row r="18" spans="1:15" ht="18" customHeight="1">
      <c r="A18" s="181" t="s">
        <v>33</v>
      </c>
      <c r="B18" s="182"/>
      <c r="C18" s="34"/>
      <c r="D18" s="34"/>
      <c r="E18" s="33"/>
      <c r="F18" s="33"/>
      <c r="G18" s="34"/>
      <c r="H18" s="33"/>
      <c r="I18" s="72"/>
      <c r="J18" s="32"/>
      <c r="K18" s="11"/>
      <c r="L18" s="11"/>
      <c r="M18" s="11"/>
      <c r="N18" s="11"/>
      <c r="O18" s="11"/>
    </row>
    <row r="19" spans="1:15" s="8" customFormat="1" ht="31.5" customHeight="1">
      <c r="A19" s="36">
        <v>1</v>
      </c>
      <c r="B19" s="37" t="s">
        <v>34</v>
      </c>
      <c r="C19" s="38">
        <f>36.5*2.9</f>
        <v>105.85</v>
      </c>
      <c r="D19" s="38" t="s">
        <v>35</v>
      </c>
      <c r="E19" s="38">
        <v>3</v>
      </c>
      <c r="F19" s="39">
        <f>E19*C19</f>
        <v>317.54999999999995</v>
      </c>
      <c r="G19" s="38">
        <v>3</v>
      </c>
      <c r="H19" s="127">
        <f aca="true" t="shared" si="0" ref="H19:H32">G19*C19</f>
        <v>317.54999999999995</v>
      </c>
      <c r="I19" s="25" t="s">
        <v>36</v>
      </c>
      <c r="J19" s="32"/>
      <c r="K19" s="14"/>
      <c r="L19" s="14"/>
      <c r="M19" s="14"/>
      <c r="N19" s="14"/>
      <c r="O19" s="14"/>
    </row>
    <row r="20" spans="1:15" s="9" customFormat="1" ht="30.75" customHeight="1">
      <c r="A20" s="36">
        <v>2</v>
      </c>
      <c r="B20" s="37" t="s">
        <v>37</v>
      </c>
      <c r="C20" s="38">
        <v>53.7</v>
      </c>
      <c r="D20" s="38" t="s">
        <v>35</v>
      </c>
      <c r="E20" s="38">
        <v>9</v>
      </c>
      <c r="F20" s="39">
        <f>E20*C20</f>
        <v>483.3</v>
      </c>
      <c r="G20" s="38">
        <v>12</v>
      </c>
      <c r="H20" s="127">
        <f t="shared" si="0"/>
        <v>644.4000000000001</v>
      </c>
      <c r="I20" s="25" t="s">
        <v>38</v>
      </c>
      <c r="J20" s="32"/>
      <c r="K20" s="21"/>
      <c r="L20" s="21"/>
      <c r="M20" s="21"/>
      <c r="N20" s="21"/>
      <c r="O20" s="21"/>
    </row>
    <row r="21" spans="1:15" s="8" customFormat="1" ht="31.5" customHeight="1">
      <c r="A21" s="36">
        <v>3</v>
      </c>
      <c r="B21" s="37" t="s">
        <v>39</v>
      </c>
      <c r="C21" s="38">
        <f>36.5*2.9</f>
        <v>105.85</v>
      </c>
      <c r="D21" s="38" t="s">
        <v>35</v>
      </c>
      <c r="E21" s="38">
        <v>9</v>
      </c>
      <c r="F21" s="39">
        <f>E21*C21</f>
        <v>952.65</v>
      </c>
      <c r="G21" s="38">
        <v>12</v>
      </c>
      <c r="H21" s="127">
        <f t="shared" si="0"/>
        <v>1270.1999999999998</v>
      </c>
      <c r="I21" s="25" t="s">
        <v>38</v>
      </c>
      <c r="J21" s="32"/>
      <c r="K21" s="14"/>
      <c r="L21" s="14"/>
      <c r="M21" s="14"/>
      <c r="N21" s="14"/>
      <c r="O21" s="14"/>
    </row>
    <row r="22" spans="1:10" ht="39.75" customHeight="1">
      <c r="A22" s="36">
        <v>4</v>
      </c>
      <c r="B22" s="37" t="s">
        <v>40</v>
      </c>
      <c r="C22" s="38">
        <v>53.7</v>
      </c>
      <c r="D22" s="38" t="s">
        <v>35</v>
      </c>
      <c r="E22" s="38">
        <v>10</v>
      </c>
      <c r="F22" s="39">
        <f>E22*C22</f>
        <v>537</v>
      </c>
      <c r="G22" s="38">
        <v>25</v>
      </c>
      <c r="H22" s="39">
        <f t="shared" si="0"/>
        <v>1342.5</v>
      </c>
      <c r="I22" s="102" t="s">
        <v>41</v>
      </c>
      <c r="J22" s="43"/>
    </row>
    <row r="23" spans="1:10" ht="39.75" customHeight="1">
      <c r="A23" s="36">
        <v>5</v>
      </c>
      <c r="B23" s="37" t="s">
        <v>42</v>
      </c>
      <c r="C23" s="38">
        <v>36.5</v>
      </c>
      <c r="D23" s="38" t="s">
        <v>35</v>
      </c>
      <c r="E23" s="38">
        <v>2</v>
      </c>
      <c r="F23" s="39">
        <f>E23*C23</f>
        <v>73</v>
      </c>
      <c r="G23" s="38">
        <v>8</v>
      </c>
      <c r="H23" s="39">
        <f t="shared" si="0"/>
        <v>292</v>
      </c>
      <c r="I23" s="28" t="s">
        <v>43</v>
      </c>
      <c r="J23" s="43"/>
    </row>
    <row r="24" spans="1:256" s="9" customFormat="1" ht="37.5" customHeight="1">
      <c r="A24" s="36">
        <v>6</v>
      </c>
      <c r="B24" s="100" t="s">
        <v>44</v>
      </c>
      <c r="C24" s="38">
        <v>53.7</v>
      </c>
      <c r="D24" s="38" t="s">
        <v>35</v>
      </c>
      <c r="E24" s="132">
        <v>65</v>
      </c>
      <c r="F24" s="133">
        <f>C24*E24</f>
        <v>3490.5</v>
      </c>
      <c r="G24" s="101">
        <v>75</v>
      </c>
      <c r="H24" s="39">
        <f t="shared" si="0"/>
        <v>4027.5</v>
      </c>
      <c r="I24" s="139" t="s">
        <v>45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9" customFormat="1" ht="24" customHeight="1">
      <c r="A25" s="36">
        <v>7</v>
      </c>
      <c r="B25" s="100" t="s">
        <v>46</v>
      </c>
      <c r="C25" s="38">
        <v>1</v>
      </c>
      <c r="D25" s="38" t="s">
        <v>47</v>
      </c>
      <c r="E25" s="132">
        <v>800</v>
      </c>
      <c r="F25" s="133">
        <f>C25*E25</f>
        <v>800</v>
      </c>
      <c r="G25" s="101">
        <v>1400</v>
      </c>
      <c r="H25" s="39">
        <f t="shared" si="0"/>
        <v>1400</v>
      </c>
      <c r="I25" s="139" t="s">
        <v>48</v>
      </c>
      <c r="J25" s="5"/>
      <c r="K25" s="5">
        <f>30*0.2</f>
        <v>6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9" customFormat="1" ht="30" customHeight="1">
      <c r="A26" s="36">
        <v>8</v>
      </c>
      <c r="B26" s="100" t="s">
        <v>49</v>
      </c>
      <c r="C26" s="38">
        <v>11.3</v>
      </c>
      <c r="D26" s="38" t="s">
        <v>35</v>
      </c>
      <c r="E26" s="132">
        <v>40</v>
      </c>
      <c r="F26" s="133">
        <f>C26*E26</f>
        <v>452</v>
      </c>
      <c r="G26" s="101">
        <v>35</v>
      </c>
      <c r="H26" s="39">
        <f t="shared" si="0"/>
        <v>395.5</v>
      </c>
      <c r="I26" s="139" t="s">
        <v>50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9" customFormat="1" ht="27.75" customHeight="1">
      <c r="A27" s="36">
        <v>9</v>
      </c>
      <c r="B27" s="100" t="s">
        <v>51</v>
      </c>
      <c r="C27" s="38">
        <f>8.3*1.2+8</f>
        <v>17.96</v>
      </c>
      <c r="D27" s="38" t="s">
        <v>35</v>
      </c>
      <c r="E27" s="132">
        <v>160</v>
      </c>
      <c r="F27" s="133">
        <f>C27*E27</f>
        <v>2873.6000000000004</v>
      </c>
      <c r="G27" s="101">
        <v>70</v>
      </c>
      <c r="H27" s="39">
        <f t="shared" si="0"/>
        <v>1257.2</v>
      </c>
      <c r="I27" s="139" t="s">
        <v>52</v>
      </c>
      <c r="J27" s="5"/>
      <c r="K27" s="5">
        <v>155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9" customFormat="1" ht="30" customHeight="1">
      <c r="A28" s="36">
        <v>10</v>
      </c>
      <c r="B28" s="100" t="s">
        <v>53</v>
      </c>
      <c r="C28" s="38">
        <v>45</v>
      </c>
      <c r="D28" s="38" t="s">
        <v>54</v>
      </c>
      <c r="E28" s="132">
        <v>12</v>
      </c>
      <c r="F28" s="133">
        <f>C28*E28</f>
        <v>540</v>
      </c>
      <c r="G28" s="101">
        <v>8</v>
      </c>
      <c r="H28" s="39">
        <f t="shared" si="0"/>
        <v>360</v>
      </c>
      <c r="I28" s="139" t="s">
        <v>55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12" s="8" customFormat="1" ht="75" customHeight="1">
      <c r="A29" s="36">
        <v>11</v>
      </c>
      <c r="B29" s="100" t="s">
        <v>56</v>
      </c>
      <c r="C29" s="101">
        <v>3.77</v>
      </c>
      <c r="D29" s="38" t="s">
        <v>54</v>
      </c>
      <c r="E29" s="101">
        <v>220</v>
      </c>
      <c r="F29" s="133">
        <f>E29*C29</f>
        <v>829.4</v>
      </c>
      <c r="G29" s="101">
        <v>240</v>
      </c>
      <c r="H29" s="133">
        <f t="shared" si="0"/>
        <v>904.8</v>
      </c>
      <c r="I29" s="140" t="s">
        <v>57</v>
      </c>
      <c r="L29" s="8">
        <f>3.77*420</f>
        <v>1583.4</v>
      </c>
    </row>
    <row r="30" spans="1:9" s="8" customFormat="1" ht="84" customHeight="1">
      <c r="A30" s="36">
        <v>12</v>
      </c>
      <c r="B30" s="100" t="s">
        <v>58</v>
      </c>
      <c r="C30" s="101">
        <f>1.9*2.6*3+4</f>
        <v>18.82</v>
      </c>
      <c r="D30" s="101" t="s">
        <v>35</v>
      </c>
      <c r="E30" s="101">
        <v>90</v>
      </c>
      <c r="F30" s="133">
        <f>E30*C30</f>
        <v>1693.8</v>
      </c>
      <c r="G30" s="101">
        <v>100</v>
      </c>
      <c r="H30" s="133">
        <f t="shared" si="0"/>
        <v>1882</v>
      </c>
      <c r="I30" s="140" t="s">
        <v>59</v>
      </c>
    </row>
    <row r="31" spans="1:9" s="8" customFormat="1" ht="78" customHeight="1">
      <c r="A31" s="36">
        <v>13</v>
      </c>
      <c r="B31" s="100" t="s">
        <v>60</v>
      </c>
      <c r="C31" s="101">
        <f>1.6*2.6*3</f>
        <v>12.48</v>
      </c>
      <c r="D31" s="101" t="s">
        <v>35</v>
      </c>
      <c r="E31" s="101">
        <v>90</v>
      </c>
      <c r="F31" s="133">
        <f>E31*C31</f>
        <v>1123.2</v>
      </c>
      <c r="G31" s="101">
        <v>95</v>
      </c>
      <c r="H31" s="133">
        <f t="shared" si="0"/>
        <v>1185.6000000000001</v>
      </c>
      <c r="I31" s="140" t="s">
        <v>61</v>
      </c>
    </row>
    <row r="32" spans="1:9" s="8" customFormat="1" ht="90" customHeight="1">
      <c r="A32" s="36">
        <v>14</v>
      </c>
      <c r="B32" s="100" t="s">
        <v>62</v>
      </c>
      <c r="C32" s="101">
        <f>0.6*2.6*3</f>
        <v>4.68</v>
      </c>
      <c r="D32" s="101" t="s">
        <v>35</v>
      </c>
      <c r="E32" s="101">
        <v>90</v>
      </c>
      <c r="F32" s="133">
        <f>E32*C32</f>
        <v>421.2</v>
      </c>
      <c r="G32" s="101">
        <v>95</v>
      </c>
      <c r="H32" s="133">
        <f t="shared" si="0"/>
        <v>444.59999999999997</v>
      </c>
      <c r="I32" s="140" t="s">
        <v>63</v>
      </c>
    </row>
    <row r="33" spans="1:15" ht="18" customHeight="1">
      <c r="A33" s="181" t="s">
        <v>64</v>
      </c>
      <c r="B33" s="182"/>
      <c r="C33" s="34"/>
      <c r="D33" s="34"/>
      <c r="E33" s="33"/>
      <c r="F33" s="33"/>
      <c r="G33" s="34"/>
      <c r="H33" s="33"/>
      <c r="I33" s="35"/>
      <c r="J33" s="32"/>
      <c r="K33" s="11"/>
      <c r="L33" s="11"/>
      <c r="M33" s="11"/>
      <c r="N33" s="11"/>
      <c r="O33" s="11"/>
    </row>
    <row r="34" spans="1:15" s="8" customFormat="1" ht="31.5" customHeight="1">
      <c r="A34" s="36">
        <v>1</v>
      </c>
      <c r="B34" s="37" t="s">
        <v>34</v>
      </c>
      <c r="C34" s="38">
        <f>16.4*2.9</f>
        <v>47.559999999999995</v>
      </c>
      <c r="D34" s="38" t="s">
        <v>35</v>
      </c>
      <c r="E34" s="38">
        <v>3</v>
      </c>
      <c r="F34" s="39">
        <f aca="true" t="shared" si="1" ref="F34:F39">E34*C34</f>
        <v>142.67999999999998</v>
      </c>
      <c r="G34" s="38">
        <v>3</v>
      </c>
      <c r="H34" s="39">
        <f>G34*C34</f>
        <v>142.67999999999998</v>
      </c>
      <c r="I34" s="25" t="s">
        <v>36</v>
      </c>
      <c r="J34" s="32"/>
      <c r="K34" s="14"/>
      <c r="L34" s="14"/>
      <c r="M34" s="14"/>
      <c r="N34" s="14"/>
      <c r="O34" s="14"/>
    </row>
    <row r="35" spans="1:15" s="9" customFormat="1" ht="30.75" customHeight="1">
      <c r="A35" s="36">
        <v>2</v>
      </c>
      <c r="B35" s="37" t="s">
        <v>37</v>
      </c>
      <c r="C35" s="38">
        <v>16.1</v>
      </c>
      <c r="D35" s="38" t="s">
        <v>35</v>
      </c>
      <c r="E35" s="38">
        <v>9</v>
      </c>
      <c r="F35" s="39">
        <f t="shared" si="1"/>
        <v>144.9</v>
      </c>
      <c r="G35" s="38">
        <v>12</v>
      </c>
      <c r="H35" s="39">
        <f>C35*G35</f>
        <v>193.20000000000002</v>
      </c>
      <c r="I35" s="25" t="s">
        <v>38</v>
      </c>
      <c r="J35" s="32"/>
      <c r="K35" s="21"/>
      <c r="L35" s="21"/>
      <c r="M35" s="21"/>
      <c r="N35" s="21"/>
      <c r="O35" s="21"/>
    </row>
    <row r="36" spans="1:15" s="8" customFormat="1" ht="31.5" customHeight="1">
      <c r="A36" s="36">
        <v>3</v>
      </c>
      <c r="B36" s="37" t="s">
        <v>39</v>
      </c>
      <c r="C36" s="38">
        <f>16.4*2.9</f>
        <v>47.559999999999995</v>
      </c>
      <c r="D36" s="38" t="s">
        <v>35</v>
      </c>
      <c r="E36" s="38">
        <v>9</v>
      </c>
      <c r="F36" s="39">
        <f t="shared" si="1"/>
        <v>428.03999999999996</v>
      </c>
      <c r="G36" s="38">
        <v>12</v>
      </c>
      <c r="H36" s="39">
        <f>C36*G36</f>
        <v>570.7199999999999</v>
      </c>
      <c r="I36" s="25" t="s">
        <v>38</v>
      </c>
      <c r="J36" s="32"/>
      <c r="K36" s="14"/>
      <c r="L36" s="14"/>
      <c r="M36" s="14"/>
      <c r="N36" s="14"/>
      <c r="O36" s="14"/>
    </row>
    <row r="37" spans="1:9" s="8" customFormat="1" ht="108.75" customHeight="1">
      <c r="A37" s="36">
        <v>6</v>
      </c>
      <c r="B37" s="100" t="s">
        <v>65</v>
      </c>
      <c r="C37" s="101">
        <f>2.4*2.2*3</f>
        <v>15.84</v>
      </c>
      <c r="D37" s="101" t="s">
        <v>35</v>
      </c>
      <c r="E37" s="101">
        <v>75</v>
      </c>
      <c r="F37" s="133">
        <f t="shared" si="1"/>
        <v>1188</v>
      </c>
      <c r="G37" s="101">
        <v>73</v>
      </c>
      <c r="H37" s="133">
        <f>G37*C37</f>
        <v>1156.32</v>
      </c>
      <c r="I37" s="140" t="s">
        <v>66</v>
      </c>
    </row>
    <row r="38" spans="1:9" s="8" customFormat="1" ht="90" customHeight="1">
      <c r="A38" s="36">
        <v>7</v>
      </c>
      <c r="B38" s="100" t="s">
        <v>67</v>
      </c>
      <c r="C38" s="101">
        <f>4.8*0.6*3</f>
        <v>8.64</v>
      </c>
      <c r="D38" s="101" t="s">
        <v>35</v>
      </c>
      <c r="E38" s="101">
        <v>75</v>
      </c>
      <c r="F38" s="133">
        <f t="shared" si="1"/>
        <v>648</v>
      </c>
      <c r="G38" s="101">
        <v>90</v>
      </c>
      <c r="H38" s="133">
        <f>G38*C38</f>
        <v>777.6</v>
      </c>
      <c r="I38" s="140" t="s">
        <v>68</v>
      </c>
    </row>
    <row r="39" spans="1:9" s="8" customFormat="1" ht="102" customHeight="1">
      <c r="A39" s="36">
        <v>8</v>
      </c>
      <c r="B39" s="100" t="s">
        <v>69</v>
      </c>
      <c r="C39" s="101">
        <v>3.4</v>
      </c>
      <c r="D39" s="101" t="s">
        <v>54</v>
      </c>
      <c r="E39" s="101">
        <v>120</v>
      </c>
      <c r="F39" s="133">
        <f t="shared" si="1"/>
        <v>408</v>
      </c>
      <c r="G39" s="101">
        <v>160</v>
      </c>
      <c r="H39" s="133">
        <f>G39*C39</f>
        <v>544</v>
      </c>
      <c r="I39" s="140" t="s">
        <v>70</v>
      </c>
    </row>
    <row r="40" spans="1:10" ht="18" customHeight="1">
      <c r="A40" s="176" t="s">
        <v>71</v>
      </c>
      <c r="B40" s="177"/>
      <c r="C40" s="46"/>
      <c r="D40" s="46"/>
      <c r="E40" s="45"/>
      <c r="F40" s="45"/>
      <c r="G40" s="46"/>
      <c r="H40" s="45"/>
      <c r="I40" s="47"/>
      <c r="J40" s="43"/>
    </row>
    <row r="41" spans="1:15" s="8" customFormat="1" ht="31.5" customHeight="1">
      <c r="A41" s="36">
        <v>1</v>
      </c>
      <c r="B41" s="37" t="s">
        <v>34</v>
      </c>
      <c r="C41" s="38">
        <f>14*2.9</f>
        <v>40.6</v>
      </c>
      <c r="D41" s="38" t="s">
        <v>35</v>
      </c>
      <c r="E41" s="38">
        <v>3</v>
      </c>
      <c r="F41" s="39">
        <f aca="true" t="shared" si="2" ref="F41:F47">E41*C41</f>
        <v>121.80000000000001</v>
      </c>
      <c r="G41" s="38">
        <v>3</v>
      </c>
      <c r="H41" s="39">
        <f aca="true" t="shared" si="3" ref="H41:H47">G41*C41</f>
        <v>121.80000000000001</v>
      </c>
      <c r="I41" s="25" t="s">
        <v>36</v>
      </c>
      <c r="J41" s="32"/>
      <c r="K41" s="14"/>
      <c r="L41" s="14"/>
      <c r="M41" s="14"/>
      <c r="N41" s="14"/>
      <c r="O41" s="14"/>
    </row>
    <row r="42" spans="1:10" s="9" customFormat="1" ht="27.75" customHeight="1">
      <c r="A42" s="42">
        <v>2</v>
      </c>
      <c r="B42" s="37" t="s">
        <v>37</v>
      </c>
      <c r="C42" s="38">
        <v>9.7</v>
      </c>
      <c r="D42" s="38" t="s">
        <v>35</v>
      </c>
      <c r="E42" s="38">
        <v>9</v>
      </c>
      <c r="F42" s="39">
        <f t="shared" si="2"/>
        <v>87.3</v>
      </c>
      <c r="G42" s="38">
        <v>12</v>
      </c>
      <c r="H42" s="39">
        <f t="shared" si="3"/>
        <v>116.39999999999999</v>
      </c>
      <c r="I42" s="25" t="s">
        <v>38</v>
      </c>
      <c r="J42" s="43"/>
    </row>
    <row r="43" spans="1:10" s="8" customFormat="1" ht="26.25" customHeight="1">
      <c r="A43" s="42">
        <v>3</v>
      </c>
      <c r="B43" s="37" t="s">
        <v>39</v>
      </c>
      <c r="C43" s="38">
        <f>14*2.9</f>
        <v>40.6</v>
      </c>
      <c r="D43" s="38" t="s">
        <v>35</v>
      </c>
      <c r="E43" s="38">
        <v>9</v>
      </c>
      <c r="F43" s="39">
        <f t="shared" si="2"/>
        <v>365.40000000000003</v>
      </c>
      <c r="G43" s="38">
        <v>12</v>
      </c>
      <c r="H43" s="39">
        <f t="shared" si="3"/>
        <v>487.20000000000005</v>
      </c>
      <c r="I43" s="25" t="s">
        <v>38</v>
      </c>
      <c r="J43" s="43"/>
    </row>
    <row r="44" spans="1:9" s="8" customFormat="1" ht="97.5" customHeight="1">
      <c r="A44" s="42">
        <v>4</v>
      </c>
      <c r="B44" s="100" t="s">
        <v>65</v>
      </c>
      <c r="C44" s="101">
        <f>1.4*2.4*3</f>
        <v>10.08</v>
      </c>
      <c r="D44" s="101" t="s">
        <v>35</v>
      </c>
      <c r="E44" s="101">
        <v>75</v>
      </c>
      <c r="F44" s="133">
        <f t="shared" si="2"/>
        <v>756</v>
      </c>
      <c r="G44" s="101">
        <v>73</v>
      </c>
      <c r="H44" s="133">
        <f t="shared" si="3"/>
        <v>735.84</v>
      </c>
      <c r="I44" s="140" t="s">
        <v>66</v>
      </c>
    </row>
    <row r="45" spans="1:9" s="143" customFormat="1" ht="36" customHeight="1">
      <c r="A45" s="145">
        <v>5</v>
      </c>
      <c r="B45" s="134" t="s">
        <v>72</v>
      </c>
      <c r="C45" s="146">
        <f>4.7*2+1</f>
        <v>10.4</v>
      </c>
      <c r="D45" s="135" t="s">
        <v>35</v>
      </c>
      <c r="E45" s="135">
        <v>95</v>
      </c>
      <c r="F45" s="136">
        <f t="shared" si="2"/>
        <v>988</v>
      </c>
      <c r="G45" s="135">
        <v>80</v>
      </c>
      <c r="H45" s="136">
        <f t="shared" si="3"/>
        <v>832</v>
      </c>
      <c r="I45" s="144" t="s">
        <v>73</v>
      </c>
    </row>
    <row r="46" spans="1:11" s="143" customFormat="1" ht="42" customHeight="1">
      <c r="A46" s="145">
        <v>6</v>
      </c>
      <c r="B46" s="134" t="s">
        <v>74</v>
      </c>
      <c r="C46" s="135">
        <v>4.2</v>
      </c>
      <c r="D46" s="135" t="s">
        <v>54</v>
      </c>
      <c r="E46" s="135">
        <v>180</v>
      </c>
      <c r="F46" s="136">
        <f t="shared" si="2"/>
        <v>756</v>
      </c>
      <c r="G46" s="135">
        <v>210</v>
      </c>
      <c r="H46" s="136">
        <f t="shared" si="3"/>
        <v>882</v>
      </c>
      <c r="I46" s="144" t="s">
        <v>75</v>
      </c>
      <c r="K46" s="143">
        <f>5076*1.25</f>
        <v>6345</v>
      </c>
    </row>
    <row r="47" spans="1:11" s="143" customFormat="1" ht="39.75" customHeight="1">
      <c r="A47" s="145">
        <v>7</v>
      </c>
      <c r="B47" s="134" t="s">
        <v>76</v>
      </c>
      <c r="C47" s="135">
        <v>3.9</v>
      </c>
      <c r="D47" s="135" t="s">
        <v>35</v>
      </c>
      <c r="E47" s="135">
        <v>80</v>
      </c>
      <c r="F47" s="136">
        <f t="shared" si="2"/>
        <v>312</v>
      </c>
      <c r="G47" s="135">
        <v>90</v>
      </c>
      <c r="H47" s="136">
        <f t="shared" si="3"/>
        <v>351</v>
      </c>
      <c r="I47" s="144" t="s">
        <v>75</v>
      </c>
      <c r="K47" s="143">
        <f>5076*1.25</f>
        <v>6345</v>
      </c>
    </row>
    <row r="48" spans="1:10" ht="18" customHeight="1">
      <c r="A48" s="176" t="s">
        <v>77</v>
      </c>
      <c r="B48" s="177"/>
      <c r="C48" s="46"/>
      <c r="D48" s="46"/>
      <c r="E48" s="45"/>
      <c r="F48" s="45"/>
      <c r="G48" s="46"/>
      <c r="H48" s="45"/>
      <c r="I48" s="47"/>
      <c r="J48" s="43"/>
    </row>
    <row r="49" spans="1:15" s="8" customFormat="1" ht="31.5" customHeight="1">
      <c r="A49" s="36">
        <v>1</v>
      </c>
      <c r="B49" s="37" t="s">
        <v>34</v>
      </c>
      <c r="C49" s="38">
        <f>15.2*2.9</f>
        <v>44.08</v>
      </c>
      <c r="D49" s="38" t="s">
        <v>35</v>
      </c>
      <c r="E49" s="38">
        <v>3</v>
      </c>
      <c r="F49" s="39">
        <f>E49*C49</f>
        <v>132.24</v>
      </c>
      <c r="G49" s="38">
        <v>3</v>
      </c>
      <c r="H49" s="39">
        <f>G49*C49</f>
        <v>132.24</v>
      </c>
      <c r="I49" s="25" t="s">
        <v>36</v>
      </c>
      <c r="J49" s="32"/>
      <c r="K49" s="14"/>
      <c r="L49" s="14"/>
      <c r="M49" s="14"/>
      <c r="N49" s="14"/>
      <c r="O49" s="14"/>
    </row>
    <row r="50" spans="1:10" s="9" customFormat="1" ht="27.75" customHeight="1">
      <c r="A50" s="42">
        <v>2</v>
      </c>
      <c r="B50" s="37" t="s">
        <v>37</v>
      </c>
      <c r="C50" s="38">
        <v>12.4</v>
      </c>
      <c r="D50" s="38" t="s">
        <v>35</v>
      </c>
      <c r="E50" s="38">
        <v>9</v>
      </c>
      <c r="F50" s="39">
        <f>E50*C50</f>
        <v>111.60000000000001</v>
      </c>
      <c r="G50" s="38">
        <v>12</v>
      </c>
      <c r="H50" s="39">
        <f>G50*C50</f>
        <v>148.8</v>
      </c>
      <c r="I50" s="25" t="s">
        <v>38</v>
      </c>
      <c r="J50" s="43"/>
    </row>
    <row r="51" spans="1:10" s="8" customFormat="1" ht="26.25" customHeight="1">
      <c r="A51" s="42">
        <v>3</v>
      </c>
      <c r="B51" s="37" t="s">
        <v>39</v>
      </c>
      <c r="C51" s="38">
        <f>15.2*2.9</f>
        <v>44.08</v>
      </c>
      <c r="D51" s="38" t="s">
        <v>35</v>
      </c>
      <c r="E51" s="38">
        <v>9</v>
      </c>
      <c r="F51" s="39">
        <f>E51*C51</f>
        <v>396.71999999999997</v>
      </c>
      <c r="G51" s="38">
        <v>12</v>
      </c>
      <c r="H51" s="39">
        <f>G51*C51</f>
        <v>528.96</v>
      </c>
      <c r="I51" s="25" t="s">
        <v>38</v>
      </c>
      <c r="J51" s="43"/>
    </row>
    <row r="52" spans="1:9" s="8" customFormat="1" ht="108.75" customHeight="1">
      <c r="A52" s="42">
        <v>4</v>
      </c>
      <c r="B52" s="100" t="s">
        <v>65</v>
      </c>
      <c r="C52" s="101">
        <f>4.1*2.2*3</f>
        <v>27.06</v>
      </c>
      <c r="D52" s="101" t="s">
        <v>35</v>
      </c>
      <c r="E52" s="101">
        <v>75</v>
      </c>
      <c r="F52" s="133">
        <f>E52*C52</f>
        <v>2029.5</v>
      </c>
      <c r="G52" s="101">
        <v>73</v>
      </c>
      <c r="H52" s="133">
        <f>G52*C52</f>
        <v>1975.3799999999999</v>
      </c>
      <c r="I52" s="140" t="s">
        <v>66</v>
      </c>
    </row>
    <row r="53" spans="1:9" s="8" customFormat="1" ht="102" customHeight="1">
      <c r="A53" s="36">
        <v>5</v>
      </c>
      <c r="B53" s="100" t="s">
        <v>67</v>
      </c>
      <c r="C53" s="101">
        <f>5.3*0.6*3</f>
        <v>9.54</v>
      </c>
      <c r="D53" s="101" t="s">
        <v>35</v>
      </c>
      <c r="E53" s="101">
        <v>75</v>
      </c>
      <c r="F53" s="133">
        <f>E53*C53</f>
        <v>715.4999999999999</v>
      </c>
      <c r="G53" s="101">
        <v>90</v>
      </c>
      <c r="H53" s="133">
        <f>G53*C53</f>
        <v>858.5999999999999</v>
      </c>
      <c r="I53" s="140" t="s">
        <v>78</v>
      </c>
    </row>
    <row r="54" spans="1:10" ht="18" customHeight="1">
      <c r="A54" s="176" t="s">
        <v>79</v>
      </c>
      <c r="B54" s="177"/>
      <c r="C54" s="46"/>
      <c r="D54" s="46"/>
      <c r="E54" s="45"/>
      <c r="F54" s="45"/>
      <c r="G54" s="46"/>
      <c r="H54" s="45"/>
      <c r="I54" s="47"/>
      <c r="J54" s="43"/>
    </row>
    <row r="55" spans="1:15" s="8" customFormat="1" ht="31.5" customHeight="1">
      <c r="A55" s="36">
        <v>1</v>
      </c>
      <c r="B55" s="37" t="s">
        <v>34</v>
      </c>
      <c r="C55" s="38">
        <f>14.3*2.9</f>
        <v>41.47</v>
      </c>
      <c r="D55" s="38" t="s">
        <v>35</v>
      </c>
      <c r="E55" s="38">
        <v>3</v>
      </c>
      <c r="F55" s="39">
        <f>E55*C55</f>
        <v>124.41</v>
      </c>
      <c r="G55" s="38">
        <v>3</v>
      </c>
      <c r="H55" s="39">
        <f>G55*C55</f>
        <v>124.41</v>
      </c>
      <c r="I55" s="25" t="s">
        <v>36</v>
      </c>
      <c r="J55" s="32"/>
      <c r="K55" s="14"/>
      <c r="L55" s="14"/>
      <c r="M55" s="14"/>
      <c r="N55" s="14"/>
      <c r="O55" s="14"/>
    </row>
    <row r="56" spans="1:10" s="9" customFormat="1" ht="27.75" customHeight="1">
      <c r="A56" s="42">
        <v>2</v>
      </c>
      <c r="B56" s="37" t="s">
        <v>37</v>
      </c>
      <c r="C56" s="38">
        <v>11.8</v>
      </c>
      <c r="D56" s="38" t="s">
        <v>35</v>
      </c>
      <c r="E56" s="38">
        <v>9</v>
      </c>
      <c r="F56" s="39">
        <f>E56*C56</f>
        <v>106.2</v>
      </c>
      <c r="G56" s="38">
        <v>12</v>
      </c>
      <c r="H56" s="39">
        <f>G56*C56</f>
        <v>141.60000000000002</v>
      </c>
      <c r="I56" s="25" t="s">
        <v>38</v>
      </c>
      <c r="J56" s="43"/>
    </row>
    <row r="57" spans="1:10" s="8" customFormat="1" ht="26.25" customHeight="1">
      <c r="A57" s="42">
        <v>3</v>
      </c>
      <c r="B57" s="37" t="s">
        <v>39</v>
      </c>
      <c r="C57" s="38">
        <f>14.3*2.9</f>
        <v>41.47</v>
      </c>
      <c r="D57" s="38" t="s">
        <v>35</v>
      </c>
      <c r="E57" s="38">
        <v>9</v>
      </c>
      <c r="F57" s="39">
        <f>E57*C57</f>
        <v>373.23</v>
      </c>
      <c r="G57" s="38">
        <v>12</v>
      </c>
      <c r="H57" s="39">
        <f>G57*C57</f>
        <v>497.64</v>
      </c>
      <c r="I57" s="25" t="s">
        <v>38</v>
      </c>
      <c r="J57" s="43"/>
    </row>
    <row r="58" spans="1:10" s="8" customFormat="1" ht="26.25" customHeight="1">
      <c r="A58" s="42">
        <v>4</v>
      </c>
      <c r="B58" s="37" t="s">
        <v>80</v>
      </c>
      <c r="C58" s="38">
        <f>14.3*2.9</f>
        <v>41.47</v>
      </c>
      <c r="D58" s="38" t="s">
        <v>35</v>
      </c>
      <c r="E58" s="38">
        <v>130</v>
      </c>
      <c r="F58" s="39">
        <f>E58*C58</f>
        <v>5391.099999999999</v>
      </c>
      <c r="G58" s="38">
        <v>70</v>
      </c>
      <c r="H58" s="39">
        <f>G58*C58</f>
        <v>2902.9</v>
      </c>
      <c r="I58" s="25" t="s">
        <v>81</v>
      </c>
      <c r="J58" s="43"/>
    </row>
    <row r="59" spans="1:256" s="9" customFormat="1" ht="43.5" customHeight="1">
      <c r="A59" s="36">
        <v>5</v>
      </c>
      <c r="B59" s="100" t="s">
        <v>82</v>
      </c>
      <c r="C59" s="38">
        <v>11.8</v>
      </c>
      <c r="D59" s="38" t="s">
        <v>35</v>
      </c>
      <c r="E59" s="132">
        <v>70</v>
      </c>
      <c r="F59" s="133">
        <f>C59*E59</f>
        <v>826</v>
      </c>
      <c r="G59" s="101">
        <v>60</v>
      </c>
      <c r="H59" s="39">
        <f>G59*C59</f>
        <v>708</v>
      </c>
      <c r="I59" s="139" t="s">
        <v>83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0" spans="1:10" ht="15.75" customHeight="1">
      <c r="A60" s="176" t="s">
        <v>84</v>
      </c>
      <c r="B60" s="177"/>
      <c r="C60" s="49"/>
      <c r="D60" s="49"/>
      <c r="E60" s="50"/>
      <c r="F60" s="50"/>
      <c r="G60" s="51"/>
      <c r="H60" s="50"/>
      <c r="I60" s="52"/>
      <c r="J60" s="43"/>
    </row>
    <row r="61" spans="1:10" ht="39.75" customHeight="1">
      <c r="A61" s="42">
        <v>1</v>
      </c>
      <c r="B61" s="37" t="s">
        <v>40</v>
      </c>
      <c r="C61" s="38">
        <v>5</v>
      </c>
      <c r="D61" s="38" t="s">
        <v>35</v>
      </c>
      <c r="E61" s="38">
        <v>10</v>
      </c>
      <c r="F61" s="39">
        <f>E61*C61</f>
        <v>50</v>
      </c>
      <c r="G61" s="38">
        <v>25</v>
      </c>
      <c r="H61" s="39">
        <f aca="true" t="shared" si="4" ref="H61:H67">G61*C61</f>
        <v>125</v>
      </c>
      <c r="I61" s="102" t="s">
        <v>41</v>
      </c>
      <c r="J61" s="43"/>
    </row>
    <row r="62" spans="1:10" s="9" customFormat="1" ht="38.25" customHeight="1">
      <c r="A62" s="42">
        <v>2</v>
      </c>
      <c r="B62" s="37" t="s">
        <v>85</v>
      </c>
      <c r="C62" s="38">
        <f>9*2.5</f>
        <v>22.5</v>
      </c>
      <c r="D62" s="38" t="s">
        <v>35</v>
      </c>
      <c r="E62" s="38">
        <v>10</v>
      </c>
      <c r="F62" s="39">
        <f>E62*C62</f>
        <v>225</v>
      </c>
      <c r="G62" s="38">
        <v>25</v>
      </c>
      <c r="H62" s="39">
        <f t="shared" si="4"/>
        <v>562.5</v>
      </c>
      <c r="I62" s="28" t="s">
        <v>86</v>
      </c>
      <c r="J62" s="43"/>
    </row>
    <row r="63" spans="1:10" s="9" customFormat="1" ht="19.5" customHeight="1">
      <c r="A63" s="42">
        <v>3</v>
      </c>
      <c r="B63" s="37" t="s">
        <v>87</v>
      </c>
      <c r="C63" s="38">
        <v>2</v>
      </c>
      <c r="D63" s="38" t="s">
        <v>88</v>
      </c>
      <c r="E63" s="38">
        <v>10</v>
      </c>
      <c r="F63" s="39">
        <f>E63*C63</f>
        <v>20</v>
      </c>
      <c r="G63" s="38">
        <v>15</v>
      </c>
      <c r="H63" s="39">
        <f t="shared" si="4"/>
        <v>30</v>
      </c>
      <c r="I63" s="25" t="s">
        <v>89</v>
      </c>
      <c r="J63" s="43"/>
    </row>
    <row r="64" spans="1:30" ht="20.25" customHeight="1">
      <c r="A64" s="42">
        <v>4</v>
      </c>
      <c r="B64" s="53" t="s">
        <v>90</v>
      </c>
      <c r="C64" s="38">
        <f>9*0.4</f>
        <v>3.6</v>
      </c>
      <c r="D64" s="38" t="s">
        <v>35</v>
      </c>
      <c r="E64" s="36">
        <v>25</v>
      </c>
      <c r="F64" s="39">
        <f>E64*C64</f>
        <v>90</v>
      </c>
      <c r="G64" s="36">
        <v>20</v>
      </c>
      <c r="H64" s="39">
        <f t="shared" si="4"/>
        <v>72</v>
      </c>
      <c r="I64" s="37" t="s">
        <v>91</v>
      </c>
      <c r="J64" s="126"/>
      <c r="K64" s="23"/>
      <c r="L64" s="23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ht="20.25" customHeight="1">
      <c r="A65" s="42">
        <v>5</v>
      </c>
      <c r="B65" s="53" t="s">
        <v>92</v>
      </c>
      <c r="C65" s="38">
        <v>5</v>
      </c>
      <c r="D65" s="38" t="s">
        <v>35</v>
      </c>
      <c r="E65" s="36">
        <v>25</v>
      </c>
      <c r="F65" s="39">
        <f>E65*C65</f>
        <v>125</v>
      </c>
      <c r="G65" s="36">
        <v>20</v>
      </c>
      <c r="H65" s="39">
        <f t="shared" si="4"/>
        <v>100</v>
      </c>
      <c r="I65" s="37" t="s">
        <v>93</v>
      </c>
      <c r="J65" s="44"/>
      <c r="K65" s="23"/>
      <c r="L65" s="23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15" s="9" customFormat="1" ht="31.5" customHeight="1">
      <c r="A66" s="42">
        <v>6</v>
      </c>
      <c r="B66" s="40" t="s">
        <v>94</v>
      </c>
      <c r="C66" s="42">
        <v>1</v>
      </c>
      <c r="D66" s="42" t="s">
        <v>95</v>
      </c>
      <c r="E66" s="42">
        <v>85</v>
      </c>
      <c r="F66" s="120">
        <f>C66*E66</f>
        <v>85</v>
      </c>
      <c r="G66" s="42">
        <v>95</v>
      </c>
      <c r="H66" s="120">
        <f t="shared" si="4"/>
        <v>95</v>
      </c>
      <c r="I66" s="40" t="s">
        <v>96</v>
      </c>
      <c r="J66" s="44"/>
      <c r="K66" s="23"/>
      <c r="L66" s="23"/>
      <c r="M66" s="21"/>
      <c r="N66" s="21"/>
      <c r="O66" s="21"/>
    </row>
    <row r="67" spans="1:16" s="8" customFormat="1" ht="31.5" customHeight="1">
      <c r="A67" s="42">
        <v>7</v>
      </c>
      <c r="B67" s="96" t="s">
        <v>97</v>
      </c>
      <c r="C67" s="97">
        <v>5</v>
      </c>
      <c r="D67" s="97" t="s">
        <v>35</v>
      </c>
      <c r="E67" s="97">
        <v>15</v>
      </c>
      <c r="F67" s="98">
        <f>C67*E67</f>
        <v>75</v>
      </c>
      <c r="G67" s="97">
        <v>15</v>
      </c>
      <c r="H67" s="39">
        <f t="shared" si="4"/>
        <v>75</v>
      </c>
      <c r="I67" s="99" t="s">
        <v>98</v>
      </c>
      <c r="J67" s="115"/>
      <c r="K67" s="115"/>
      <c r="L67" s="115"/>
      <c r="M67" s="115"/>
      <c r="N67" s="115"/>
      <c r="O67" s="115"/>
      <c r="P67" s="9"/>
    </row>
    <row r="68" spans="1:30" s="13" customFormat="1" ht="19.5" customHeight="1">
      <c r="A68" s="176" t="s">
        <v>99</v>
      </c>
      <c r="B68" s="177"/>
      <c r="C68" s="45"/>
      <c r="D68" s="45"/>
      <c r="E68" s="46"/>
      <c r="F68" s="45"/>
      <c r="G68" s="46"/>
      <c r="H68" s="45"/>
      <c r="I68" s="47"/>
      <c r="J68" s="43"/>
      <c r="K68" s="8"/>
      <c r="L68" s="8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</row>
    <row r="69" spans="1:30" s="13" customFormat="1" ht="37.5" customHeight="1">
      <c r="A69" s="42">
        <v>1</v>
      </c>
      <c r="B69" s="37" t="s">
        <v>40</v>
      </c>
      <c r="C69" s="38">
        <v>5.1</v>
      </c>
      <c r="D69" s="38" t="s">
        <v>35</v>
      </c>
      <c r="E69" s="38">
        <v>10</v>
      </c>
      <c r="F69" s="39">
        <f aca="true" t="shared" si="5" ref="F69:F74">E69*C69</f>
        <v>51</v>
      </c>
      <c r="G69" s="38">
        <v>25</v>
      </c>
      <c r="H69" s="39">
        <f aca="true" t="shared" si="6" ref="H69:H76">G69*C69</f>
        <v>127.49999999999999</v>
      </c>
      <c r="I69" s="102" t="s">
        <v>41</v>
      </c>
      <c r="J69" s="43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0" s="13" customFormat="1" ht="39" customHeight="1">
      <c r="A70" s="38">
        <v>2</v>
      </c>
      <c r="B70" s="37" t="s">
        <v>85</v>
      </c>
      <c r="C70" s="38">
        <f>9.3*2.6</f>
        <v>24.180000000000003</v>
      </c>
      <c r="D70" s="38" t="s">
        <v>35</v>
      </c>
      <c r="E70" s="38">
        <v>10</v>
      </c>
      <c r="F70" s="39">
        <f t="shared" si="5"/>
        <v>241.80000000000004</v>
      </c>
      <c r="G70" s="38">
        <v>25</v>
      </c>
      <c r="H70" s="39">
        <f t="shared" si="6"/>
        <v>604.5000000000001</v>
      </c>
      <c r="I70" s="102" t="s">
        <v>100</v>
      </c>
      <c r="J70" s="43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1:30" ht="20.25" customHeight="1">
      <c r="A71" s="42">
        <v>3</v>
      </c>
      <c r="B71" s="53" t="s">
        <v>90</v>
      </c>
      <c r="C71" s="38">
        <f>9.3*1.8</f>
        <v>16.740000000000002</v>
      </c>
      <c r="D71" s="38" t="s">
        <v>35</v>
      </c>
      <c r="E71" s="36">
        <v>25</v>
      </c>
      <c r="F71" s="39">
        <f t="shared" si="5"/>
        <v>418.50000000000006</v>
      </c>
      <c r="G71" s="36">
        <v>20</v>
      </c>
      <c r="H71" s="39">
        <f t="shared" si="6"/>
        <v>334.80000000000007</v>
      </c>
      <c r="I71" s="37" t="s">
        <v>101</v>
      </c>
      <c r="J71" s="126"/>
      <c r="K71" s="23"/>
      <c r="L71" s="23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ht="20.25" customHeight="1">
      <c r="A72" s="38">
        <v>4</v>
      </c>
      <c r="B72" s="53" t="s">
        <v>92</v>
      </c>
      <c r="C72" s="38">
        <v>5.1</v>
      </c>
      <c r="D72" s="38" t="s">
        <v>35</v>
      </c>
      <c r="E72" s="36">
        <v>25</v>
      </c>
      <c r="F72" s="39">
        <f t="shared" si="5"/>
        <v>127.49999999999999</v>
      </c>
      <c r="G72" s="36">
        <v>20</v>
      </c>
      <c r="H72" s="39">
        <f t="shared" si="6"/>
        <v>102</v>
      </c>
      <c r="I72" s="37" t="s">
        <v>93</v>
      </c>
      <c r="J72" s="44"/>
      <c r="K72" s="23"/>
      <c r="L72" s="23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9" customFormat="1" ht="31.5" customHeight="1">
      <c r="A73" s="42">
        <v>5</v>
      </c>
      <c r="B73" s="37" t="s">
        <v>87</v>
      </c>
      <c r="C73" s="38">
        <v>1</v>
      </c>
      <c r="D73" s="38" t="s">
        <v>88</v>
      </c>
      <c r="E73" s="38">
        <v>10</v>
      </c>
      <c r="F73" s="39">
        <f t="shared" si="5"/>
        <v>10</v>
      </c>
      <c r="G73" s="38">
        <v>15</v>
      </c>
      <c r="H73" s="39">
        <f t="shared" si="6"/>
        <v>15</v>
      </c>
      <c r="I73" s="25" t="s">
        <v>89</v>
      </c>
      <c r="J73" s="44"/>
      <c r="K73" s="23"/>
      <c r="L73" s="23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9" s="8" customFormat="1" ht="27.75" customHeight="1">
      <c r="A74" s="38">
        <v>6</v>
      </c>
      <c r="B74" s="105" t="s">
        <v>102</v>
      </c>
      <c r="C74" s="38">
        <v>2</v>
      </c>
      <c r="D74" s="104" t="s">
        <v>103</v>
      </c>
      <c r="E74" s="104">
        <v>0</v>
      </c>
      <c r="F74" s="106">
        <f t="shared" si="5"/>
        <v>0</v>
      </c>
      <c r="G74" s="104">
        <v>15</v>
      </c>
      <c r="H74" s="106">
        <f t="shared" si="6"/>
        <v>30</v>
      </c>
      <c r="I74" s="107" t="s">
        <v>104</v>
      </c>
    </row>
    <row r="75" spans="1:15" s="9" customFormat="1" ht="31.5" customHeight="1">
      <c r="A75" s="42">
        <v>7</v>
      </c>
      <c r="B75" s="40" t="s">
        <v>94</v>
      </c>
      <c r="C75" s="42">
        <v>3</v>
      </c>
      <c r="D75" s="42" t="s">
        <v>95</v>
      </c>
      <c r="E75" s="42">
        <v>85</v>
      </c>
      <c r="F75" s="120">
        <f>C75*E75</f>
        <v>255</v>
      </c>
      <c r="G75" s="42">
        <v>95</v>
      </c>
      <c r="H75" s="120">
        <f t="shared" si="6"/>
        <v>285</v>
      </c>
      <c r="I75" s="40" t="s">
        <v>96</v>
      </c>
      <c r="J75" s="44"/>
      <c r="K75" s="23"/>
      <c r="L75" s="23"/>
      <c r="M75" s="21"/>
      <c r="N75" s="21"/>
      <c r="O75" s="21"/>
    </row>
    <row r="76" spans="1:16" s="8" customFormat="1" ht="31.5" customHeight="1">
      <c r="A76" s="38">
        <v>8</v>
      </c>
      <c r="B76" s="96" t="s">
        <v>105</v>
      </c>
      <c r="C76" s="97">
        <v>5.1</v>
      </c>
      <c r="D76" s="97" t="s">
        <v>35</v>
      </c>
      <c r="E76" s="97">
        <v>70</v>
      </c>
      <c r="F76" s="98">
        <f>C76*E76</f>
        <v>357</v>
      </c>
      <c r="G76" s="97">
        <v>80</v>
      </c>
      <c r="H76" s="39">
        <f t="shared" si="6"/>
        <v>408</v>
      </c>
      <c r="I76" s="99" t="s">
        <v>106</v>
      </c>
      <c r="J76" s="115"/>
      <c r="K76" s="115"/>
      <c r="L76" s="115"/>
      <c r="M76" s="115"/>
      <c r="N76" s="115"/>
      <c r="O76" s="115"/>
      <c r="P76" s="9"/>
    </row>
    <row r="77" spans="1:30" s="13" customFormat="1" ht="19.5" customHeight="1">
      <c r="A77" s="176" t="s">
        <v>107</v>
      </c>
      <c r="B77" s="177"/>
      <c r="C77" s="45"/>
      <c r="D77" s="45"/>
      <c r="E77" s="46"/>
      <c r="F77" s="45"/>
      <c r="G77" s="46"/>
      <c r="H77" s="45"/>
      <c r="I77" s="47"/>
      <c r="J77" s="43"/>
      <c r="K77" s="8"/>
      <c r="L77" s="8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</row>
    <row r="78" spans="1:30" s="13" customFormat="1" ht="37.5" customHeight="1">
      <c r="A78" s="42">
        <v>1</v>
      </c>
      <c r="B78" s="37" t="s">
        <v>40</v>
      </c>
      <c r="C78" s="38">
        <v>3.3</v>
      </c>
      <c r="D78" s="38" t="s">
        <v>35</v>
      </c>
      <c r="E78" s="38">
        <v>10</v>
      </c>
      <c r="F78" s="39">
        <f aca="true" t="shared" si="7" ref="F78:F83">E78*C78</f>
        <v>33</v>
      </c>
      <c r="G78" s="38">
        <v>25</v>
      </c>
      <c r="H78" s="39">
        <f aca="true" t="shared" si="8" ref="H78:H85">G78*C78</f>
        <v>82.5</v>
      </c>
      <c r="I78" s="102" t="s">
        <v>41</v>
      </c>
      <c r="J78" s="43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1:30" s="13" customFormat="1" ht="39" customHeight="1">
      <c r="A79" s="38">
        <v>2</v>
      </c>
      <c r="B79" s="37" t="s">
        <v>85</v>
      </c>
      <c r="C79" s="38">
        <f>7.3*2.6</f>
        <v>18.98</v>
      </c>
      <c r="D79" s="38" t="s">
        <v>35</v>
      </c>
      <c r="E79" s="38">
        <v>10</v>
      </c>
      <c r="F79" s="39">
        <f t="shared" si="7"/>
        <v>189.8</v>
      </c>
      <c r="G79" s="38">
        <v>25</v>
      </c>
      <c r="H79" s="39">
        <f t="shared" si="8"/>
        <v>474.5</v>
      </c>
      <c r="I79" s="102" t="s">
        <v>100</v>
      </c>
      <c r="J79" s="43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1:30" ht="20.25" customHeight="1">
      <c r="A80" s="42">
        <v>3</v>
      </c>
      <c r="B80" s="53" t="s">
        <v>90</v>
      </c>
      <c r="C80" s="38">
        <f>7.3*1.8</f>
        <v>13.14</v>
      </c>
      <c r="D80" s="38" t="s">
        <v>35</v>
      </c>
      <c r="E80" s="36">
        <v>25</v>
      </c>
      <c r="F80" s="39">
        <f t="shared" si="7"/>
        <v>328.5</v>
      </c>
      <c r="G80" s="36">
        <v>20</v>
      </c>
      <c r="H80" s="39">
        <f t="shared" si="8"/>
        <v>262.8</v>
      </c>
      <c r="I80" s="37" t="s">
        <v>101</v>
      </c>
      <c r="J80" s="126"/>
      <c r="K80" s="23"/>
      <c r="L80" s="23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ht="20.25" customHeight="1">
      <c r="A81" s="38">
        <v>4</v>
      </c>
      <c r="B81" s="53" t="s">
        <v>92</v>
      </c>
      <c r="C81" s="38">
        <v>3.3</v>
      </c>
      <c r="D81" s="38" t="s">
        <v>35</v>
      </c>
      <c r="E81" s="36">
        <v>25</v>
      </c>
      <c r="F81" s="39">
        <f t="shared" si="7"/>
        <v>82.5</v>
      </c>
      <c r="G81" s="36">
        <v>20</v>
      </c>
      <c r="H81" s="39">
        <f t="shared" si="8"/>
        <v>66</v>
      </c>
      <c r="I81" s="37" t="s">
        <v>93</v>
      </c>
      <c r="J81" s="44"/>
      <c r="K81" s="23"/>
      <c r="L81" s="23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9" customFormat="1" ht="31.5" customHeight="1">
      <c r="A82" s="42">
        <v>5</v>
      </c>
      <c r="B82" s="37" t="s">
        <v>87</v>
      </c>
      <c r="C82" s="38">
        <v>1</v>
      </c>
      <c r="D82" s="38" t="s">
        <v>88</v>
      </c>
      <c r="E82" s="38">
        <v>10</v>
      </c>
      <c r="F82" s="39">
        <f t="shared" si="7"/>
        <v>10</v>
      </c>
      <c r="G82" s="38">
        <v>15</v>
      </c>
      <c r="H82" s="39">
        <f t="shared" si="8"/>
        <v>15</v>
      </c>
      <c r="I82" s="25" t="s">
        <v>89</v>
      </c>
      <c r="J82" s="44"/>
      <c r="K82" s="23"/>
      <c r="L82" s="23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1:9" s="8" customFormat="1" ht="27.75" customHeight="1">
      <c r="A83" s="38">
        <v>6</v>
      </c>
      <c r="B83" s="105" t="s">
        <v>102</v>
      </c>
      <c r="C83" s="38">
        <v>2</v>
      </c>
      <c r="D83" s="104" t="s">
        <v>103</v>
      </c>
      <c r="E83" s="104">
        <v>0</v>
      </c>
      <c r="F83" s="106">
        <f t="shared" si="7"/>
        <v>0</v>
      </c>
      <c r="G83" s="104">
        <v>15</v>
      </c>
      <c r="H83" s="106">
        <f t="shared" si="8"/>
        <v>30</v>
      </c>
      <c r="I83" s="107" t="s">
        <v>104</v>
      </c>
    </row>
    <row r="84" spans="1:15" s="9" customFormat="1" ht="31.5" customHeight="1">
      <c r="A84" s="42">
        <v>7</v>
      </c>
      <c r="B84" s="40" t="s">
        <v>94</v>
      </c>
      <c r="C84" s="42">
        <v>3</v>
      </c>
      <c r="D84" s="42" t="s">
        <v>95</v>
      </c>
      <c r="E84" s="42">
        <v>85</v>
      </c>
      <c r="F84" s="120">
        <f>C84*E84</f>
        <v>255</v>
      </c>
      <c r="G84" s="42">
        <v>95</v>
      </c>
      <c r="H84" s="120">
        <f t="shared" si="8"/>
        <v>285</v>
      </c>
      <c r="I84" s="40" t="s">
        <v>96</v>
      </c>
      <c r="J84" s="44"/>
      <c r="K84" s="23"/>
      <c r="L84" s="23"/>
      <c r="M84" s="21"/>
      <c r="N84" s="21"/>
      <c r="O84" s="21"/>
    </row>
    <row r="85" spans="1:16" s="8" customFormat="1" ht="31.5" customHeight="1">
      <c r="A85" s="38">
        <v>8</v>
      </c>
      <c r="B85" s="96" t="s">
        <v>105</v>
      </c>
      <c r="C85" s="97">
        <v>3.3</v>
      </c>
      <c r="D85" s="97" t="s">
        <v>35</v>
      </c>
      <c r="E85" s="97">
        <v>70</v>
      </c>
      <c r="F85" s="98">
        <f>C85*E85</f>
        <v>231</v>
      </c>
      <c r="G85" s="97">
        <v>80</v>
      </c>
      <c r="H85" s="39">
        <f t="shared" si="8"/>
        <v>264</v>
      </c>
      <c r="I85" s="99" t="s">
        <v>106</v>
      </c>
      <c r="J85" s="115"/>
      <c r="K85" s="115"/>
      <c r="L85" s="115"/>
      <c r="M85" s="115"/>
      <c r="N85" s="115"/>
      <c r="O85" s="115"/>
      <c r="P85" s="9"/>
    </row>
    <row r="86" spans="1:30" s="13" customFormat="1" ht="19.5" customHeight="1">
      <c r="A86" s="176" t="s">
        <v>108</v>
      </c>
      <c r="B86" s="177"/>
      <c r="C86" s="45"/>
      <c r="D86" s="45"/>
      <c r="E86" s="46"/>
      <c r="F86" s="45"/>
      <c r="G86" s="46"/>
      <c r="H86" s="45"/>
      <c r="I86" s="47"/>
      <c r="J86" s="43"/>
      <c r="K86" s="8"/>
      <c r="L86" s="8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</row>
    <row r="87" spans="1:30" s="13" customFormat="1" ht="37.5" customHeight="1">
      <c r="A87" s="42">
        <v>1</v>
      </c>
      <c r="B87" s="37" t="s">
        <v>40</v>
      </c>
      <c r="C87" s="38">
        <v>16.1</v>
      </c>
      <c r="D87" s="38" t="s">
        <v>35</v>
      </c>
      <c r="E87" s="38">
        <v>10</v>
      </c>
      <c r="F87" s="39">
        <f>E87*C87</f>
        <v>161</v>
      </c>
      <c r="G87" s="38">
        <v>25</v>
      </c>
      <c r="H87" s="39">
        <f aca="true" t="shared" si="9" ref="H87:H96">G87*C87</f>
        <v>402.50000000000006</v>
      </c>
      <c r="I87" s="102" t="s">
        <v>41</v>
      </c>
      <c r="J87" s="43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</row>
    <row r="88" spans="1:30" s="13" customFormat="1" ht="37.5" customHeight="1">
      <c r="A88" s="42">
        <v>2</v>
      </c>
      <c r="B88" s="37" t="s">
        <v>109</v>
      </c>
      <c r="C88" s="38">
        <v>13</v>
      </c>
      <c r="D88" s="38" t="s">
        <v>54</v>
      </c>
      <c r="E88" s="38">
        <v>2</v>
      </c>
      <c r="F88" s="39">
        <f>E88*C88</f>
        <v>26</v>
      </c>
      <c r="G88" s="38">
        <v>8</v>
      </c>
      <c r="H88" s="39">
        <f t="shared" si="9"/>
        <v>104</v>
      </c>
      <c r="I88" s="102" t="s">
        <v>41</v>
      </c>
      <c r="J88" s="43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</row>
    <row r="89" spans="1:17" s="8" customFormat="1" ht="31.5" customHeight="1">
      <c r="A89" s="42">
        <v>3</v>
      </c>
      <c r="B89" s="96" t="s">
        <v>97</v>
      </c>
      <c r="C89" s="97">
        <v>8.5</v>
      </c>
      <c r="D89" s="97" t="s">
        <v>35</v>
      </c>
      <c r="E89" s="97">
        <v>15</v>
      </c>
      <c r="F89" s="98">
        <f>C89*E89</f>
        <v>127.5</v>
      </c>
      <c r="G89" s="97">
        <v>15</v>
      </c>
      <c r="H89" s="39">
        <f t="shared" si="9"/>
        <v>127.5</v>
      </c>
      <c r="I89" s="99" t="s">
        <v>98</v>
      </c>
      <c r="J89" s="115"/>
      <c r="K89" s="115"/>
      <c r="L89" s="115"/>
      <c r="M89" s="115"/>
      <c r="N89" s="115"/>
      <c r="O89" s="115"/>
      <c r="P89" s="21"/>
      <c r="Q89" s="14"/>
    </row>
    <row r="90" spans="1:15" s="9" customFormat="1" ht="31.5" customHeight="1">
      <c r="A90" s="42">
        <v>4</v>
      </c>
      <c r="B90" s="40" t="s">
        <v>110</v>
      </c>
      <c r="C90" s="42">
        <v>2.8</v>
      </c>
      <c r="D90" s="38" t="s">
        <v>54</v>
      </c>
      <c r="E90" s="42">
        <v>40</v>
      </c>
      <c r="F90" s="120">
        <f>C90*E90</f>
        <v>112</v>
      </c>
      <c r="G90" s="42">
        <v>40</v>
      </c>
      <c r="H90" s="120">
        <f t="shared" si="9"/>
        <v>112</v>
      </c>
      <c r="I90" s="40" t="s">
        <v>111</v>
      </c>
      <c r="J90" s="44"/>
      <c r="K90" s="23"/>
      <c r="L90" s="23"/>
      <c r="M90" s="21"/>
      <c r="N90" s="21"/>
      <c r="O90" s="21"/>
    </row>
    <row r="91" spans="1:15" s="8" customFormat="1" ht="31.5" customHeight="1">
      <c r="A91" s="42">
        <v>5</v>
      </c>
      <c r="B91" s="37" t="s">
        <v>34</v>
      </c>
      <c r="C91" s="38">
        <f>10*2.9</f>
        <v>29</v>
      </c>
      <c r="D91" s="38" t="s">
        <v>35</v>
      </c>
      <c r="E91" s="38">
        <v>3</v>
      </c>
      <c r="F91" s="39">
        <f>E91*C91</f>
        <v>87</v>
      </c>
      <c r="G91" s="38">
        <v>3</v>
      </c>
      <c r="H91" s="39">
        <f t="shared" si="9"/>
        <v>87</v>
      </c>
      <c r="I91" s="25" t="s">
        <v>36</v>
      </c>
      <c r="J91" s="32"/>
      <c r="K91" s="14"/>
      <c r="L91" s="14"/>
      <c r="M91" s="14"/>
      <c r="N91" s="14"/>
      <c r="O91" s="14"/>
    </row>
    <row r="92" spans="1:10" s="9" customFormat="1" ht="27.75" customHeight="1">
      <c r="A92" s="42">
        <v>6</v>
      </c>
      <c r="B92" s="37" t="s">
        <v>37</v>
      </c>
      <c r="C92" s="38">
        <v>16.1</v>
      </c>
      <c r="D92" s="38" t="s">
        <v>35</v>
      </c>
      <c r="E92" s="38">
        <v>9</v>
      </c>
      <c r="F92" s="39">
        <f>E92*C92</f>
        <v>144.9</v>
      </c>
      <c r="G92" s="38">
        <v>12</v>
      </c>
      <c r="H92" s="39">
        <f t="shared" si="9"/>
        <v>193.20000000000002</v>
      </c>
      <c r="I92" s="25" t="s">
        <v>38</v>
      </c>
      <c r="J92" s="43"/>
    </row>
    <row r="93" spans="1:10" s="8" customFormat="1" ht="26.25" customHeight="1">
      <c r="A93" s="42">
        <v>7</v>
      </c>
      <c r="B93" s="37" t="s">
        <v>39</v>
      </c>
      <c r="C93" s="38">
        <f>10*2.9</f>
        <v>29</v>
      </c>
      <c r="D93" s="38" t="s">
        <v>35</v>
      </c>
      <c r="E93" s="38">
        <v>9</v>
      </c>
      <c r="F93" s="39">
        <f>E93*C93</f>
        <v>261</v>
      </c>
      <c r="G93" s="38">
        <v>12</v>
      </c>
      <c r="H93" s="39">
        <f t="shared" si="9"/>
        <v>348</v>
      </c>
      <c r="I93" s="25" t="s">
        <v>38</v>
      </c>
      <c r="J93" s="43"/>
    </row>
    <row r="94" spans="1:10" s="8" customFormat="1" ht="26.25" customHeight="1">
      <c r="A94" s="42">
        <v>8</v>
      </c>
      <c r="B94" s="37" t="s">
        <v>112</v>
      </c>
      <c r="C94" s="38">
        <v>1</v>
      </c>
      <c r="D94" s="38" t="s">
        <v>47</v>
      </c>
      <c r="E94" s="38">
        <v>150</v>
      </c>
      <c r="F94" s="39">
        <f>E94*C94</f>
        <v>150</v>
      </c>
      <c r="G94" s="38">
        <v>400</v>
      </c>
      <c r="H94" s="39">
        <f t="shared" si="9"/>
        <v>400</v>
      </c>
      <c r="I94" s="25" t="s">
        <v>113</v>
      </c>
      <c r="J94" s="43"/>
    </row>
    <row r="95" spans="1:9" ht="39.75" customHeight="1">
      <c r="A95" s="36">
        <v>9</v>
      </c>
      <c r="B95" s="100" t="s">
        <v>114</v>
      </c>
      <c r="C95" s="38">
        <v>8</v>
      </c>
      <c r="D95" s="97" t="s">
        <v>35</v>
      </c>
      <c r="E95" s="137">
        <v>40</v>
      </c>
      <c r="F95" s="101">
        <f>C95*E95</f>
        <v>320</v>
      </c>
      <c r="G95" s="138">
        <v>35</v>
      </c>
      <c r="H95" s="98">
        <f t="shared" si="9"/>
        <v>280</v>
      </c>
      <c r="I95" s="139" t="s">
        <v>115</v>
      </c>
    </row>
    <row r="96" spans="1:9" s="147" customFormat="1" ht="72.75" customHeight="1">
      <c r="A96" s="54">
        <v>9</v>
      </c>
      <c r="B96" s="142" t="s">
        <v>60</v>
      </c>
      <c r="C96" s="141">
        <f>2*2.6*2.6</f>
        <v>13.520000000000001</v>
      </c>
      <c r="D96" s="141" t="s">
        <v>35</v>
      </c>
      <c r="E96" s="141">
        <v>105</v>
      </c>
      <c r="F96" s="149">
        <f>E96*C96</f>
        <v>1419.6000000000001</v>
      </c>
      <c r="G96" s="141">
        <v>95</v>
      </c>
      <c r="H96" s="149">
        <f t="shared" si="9"/>
        <v>1284.4</v>
      </c>
      <c r="I96" s="148" t="s">
        <v>61</v>
      </c>
    </row>
    <row r="97" spans="1:30" s="13" customFormat="1" ht="19.5" customHeight="1">
      <c r="A97" s="176" t="s">
        <v>116</v>
      </c>
      <c r="B97" s="177"/>
      <c r="C97" s="45"/>
      <c r="D97" s="45"/>
      <c r="E97" s="46"/>
      <c r="F97" s="45"/>
      <c r="G97" s="46"/>
      <c r="H97" s="45"/>
      <c r="I97" s="47"/>
      <c r="J97" s="43"/>
      <c r="K97" s="8"/>
      <c r="L97" s="8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</row>
    <row r="98" spans="1:30" s="13" customFormat="1" ht="37.5" customHeight="1">
      <c r="A98" s="42">
        <v>1</v>
      </c>
      <c r="B98" s="37" t="s">
        <v>40</v>
      </c>
      <c r="C98" s="38">
        <v>4.8</v>
      </c>
      <c r="D98" s="38" t="s">
        <v>35</v>
      </c>
      <c r="E98" s="38">
        <v>10</v>
      </c>
      <c r="F98" s="39">
        <f>E98*C98</f>
        <v>48</v>
      </c>
      <c r="G98" s="38">
        <v>25</v>
      </c>
      <c r="H98" s="39">
        <f>G98*C98</f>
        <v>120</v>
      </c>
      <c r="I98" s="102" t="s">
        <v>41</v>
      </c>
      <c r="J98" s="43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1:10" s="9" customFormat="1" ht="27.75" customHeight="1">
      <c r="A99" s="42">
        <v>2</v>
      </c>
      <c r="B99" s="37" t="s">
        <v>37</v>
      </c>
      <c r="C99" s="38">
        <v>4.8</v>
      </c>
      <c r="D99" s="38" t="s">
        <v>35</v>
      </c>
      <c r="E99" s="38">
        <v>9</v>
      </c>
      <c r="F99" s="39">
        <f>E99*C99</f>
        <v>43.199999999999996</v>
      </c>
      <c r="G99" s="38">
        <v>12</v>
      </c>
      <c r="H99" s="39">
        <f>G99*C99</f>
        <v>57.599999999999994</v>
      </c>
      <c r="I99" s="25" t="s">
        <v>38</v>
      </c>
      <c r="J99" s="43"/>
    </row>
    <row r="100" spans="1:30" ht="20.25" customHeight="1">
      <c r="A100" s="42">
        <v>3</v>
      </c>
      <c r="B100" s="53" t="s">
        <v>92</v>
      </c>
      <c r="C100" s="38">
        <v>5.2</v>
      </c>
      <c r="D100" s="38" t="s">
        <v>35</v>
      </c>
      <c r="E100" s="36">
        <v>25</v>
      </c>
      <c r="F100" s="39">
        <f>E100*C100</f>
        <v>130</v>
      </c>
      <c r="G100" s="36">
        <v>20</v>
      </c>
      <c r="H100" s="39">
        <f>G100*C100</f>
        <v>104</v>
      </c>
      <c r="I100" s="37" t="s">
        <v>93</v>
      </c>
      <c r="J100" s="44"/>
      <c r="K100" s="23"/>
      <c r="L100" s="23"/>
      <c r="M100" s="21"/>
      <c r="N100" s="21"/>
      <c r="O100" s="21"/>
      <c r="P100" s="21"/>
      <c r="Q100" s="21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1:17" s="8" customFormat="1" ht="31.5" customHeight="1">
      <c r="A101" s="38">
        <v>4</v>
      </c>
      <c r="B101" s="96" t="s">
        <v>97</v>
      </c>
      <c r="C101" s="97">
        <v>4.8</v>
      </c>
      <c r="D101" s="97" t="s">
        <v>35</v>
      </c>
      <c r="E101" s="97">
        <v>15</v>
      </c>
      <c r="F101" s="98">
        <f>C101*E101</f>
        <v>72</v>
      </c>
      <c r="G101" s="97">
        <v>15</v>
      </c>
      <c r="H101" s="39">
        <f>G101*C101</f>
        <v>72</v>
      </c>
      <c r="I101" s="99" t="s">
        <v>98</v>
      </c>
      <c r="J101" s="115"/>
      <c r="K101" s="115"/>
      <c r="L101" s="115"/>
      <c r="M101" s="115"/>
      <c r="N101" s="115"/>
      <c r="O101" s="115"/>
      <c r="P101" s="21"/>
      <c r="Q101" s="14"/>
    </row>
    <row r="102" spans="1:15" s="9" customFormat="1" ht="31.5" customHeight="1">
      <c r="A102" s="42">
        <v>5</v>
      </c>
      <c r="B102" s="40" t="s">
        <v>94</v>
      </c>
      <c r="C102" s="42">
        <v>1</v>
      </c>
      <c r="D102" s="42" t="s">
        <v>95</v>
      </c>
      <c r="E102" s="42">
        <v>85</v>
      </c>
      <c r="F102" s="120">
        <f>C102*E102</f>
        <v>85</v>
      </c>
      <c r="G102" s="42">
        <v>95</v>
      </c>
      <c r="H102" s="120">
        <f>G102*C102</f>
        <v>95</v>
      </c>
      <c r="I102" s="40" t="s">
        <v>96</v>
      </c>
      <c r="J102" s="44"/>
      <c r="K102" s="23"/>
      <c r="L102" s="23"/>
      <c r="M102" s="21"/>
      <c r="N102" s="21"/>
      <c r="O102" s="21"/>
    </row>
    <row r="103" spans="1:30" s="13" customFormat="1" ht="19.5" customHeight="1">
      <c r="A103" s="176" t="s">
        <v>117</v>
      </c>
      <c r="B103" s="177"/>
      <c r="C103" s="45"/>
      <c r="D103" s="45"/>
      <c r="E103" s="46"/>
      <c r="F103" s="45"/>
      <c r="G103" s="46"/>
      <c r="H103" s="45"/>
      <c r="I103" s="47"/>
      <c r="J103" s="43"/>
      <c r="K103" s="8"/>
      <c r="L103" s="8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</row>
    <row r="104" spans="1:30" s="13" customFormat="1" ht="37.5" customHeight="1">
      <c r="A104" s="42">
        <v>1</v>
      </c>
      <c r="B104" s="37" t="s">
        <v>40</v>
      </c>
      <c r="C104" s="38">
        <v>1.8</v>
      </c>
      <c r="D104" s="38" t="s">
        <v>35</v>
      </c>
      <c r="E104" s="38">
        <v>10</v>
      </c>
      <c r="F104" s="39">
        <f>E104*C104</f>
        <v>18</v>
      </c>
      <c r="G104" s="38">
        <v>25</v>
      </c>
      <c r="H104" s="39">
        <f>G104*C104</f>
        <v>45</v>
      </c>
      <c r="I104" s="102" t="s">
        <v>41</v>
      </c>
      <c r="J104" s="43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1:10" s="9" customFormat="1" ht="27.75" customHeight="1">
      <c r="A105" s="42">
        <v>2</v>
      </c>
      <c r="B105" s="37" t="s">
        <v>37</v>
      </c>
      <c r="C105" s="38">
        <v>1.8</v>
      </c>
      <c r="D105" s="38" t="s">
        <v>35</v>
      </c>
      <c r="E105" s="38">
        <v>9</v>
      </c>
      <c r="F105" s="39">
        <f>E105*C105</f>
        <v>16.2</v>
      </c>
      <c r="G105" s="38">
        <v>12</v>
      </c>
      <c r="H105" s="39">
        <f>G105*C105</f>
        <v>21.6</v>
      </c>
      <c r="I105" s="25" t="s">
        <v>38</v>
      </c>
      <c r="J105" s="43"/>
    </row>
    <row r="106" spans="1:17" ht="18" customHeight="1">
      <c r="A106" s="68" t="s">
        <v>118</v>
      </c>
      <c r="B106" s="69" t="s">
        <v>119</v>
      </c>
      <c r="C106" s="70"/>
      <c r="D106" s="70"/>
      <c r="E106" s="70"/>
      <c r="F106" s="65"/>
      <c r="G106" s="65"/>
      <c r="H106" s="65"/>
      <c r="I106" s="66"/>
      <c r="J106" s="58"/>
      <c r="K106" s="22"/>
      <c r="L106" s="22"/>
      <c r="M106" s="22"/>
      <c r="N106" s="22"/>
      <c r="O106" s="22"/>
      <c r="P106" s="15"/>
      <c r="Q106" s="15"/>
    </row>
    <row r="107" spans="1:30" s="18" customFormat="1" ht="75" customHeight="1">
      <c r="A107" s="38">
        <v>1</v>
      </c>
      <c r="B107" s="118" t="s">
        <v>120</v>
      </c>
      <c r="C107" s="71">
        <v>166</v>
      </c>
      <c r="D107" s="38" t="s">
        <v>35</v>
      </c>
      <c r="E107" s="38">
        <v>45</v>
      </c>
      <c r="F107" s="39">
        <f>E107*C107</f>
        <v>7470</v>
      </c>
      <c r="G107" s="38">
        <v>30</v>
      </c>
      <c r="H107" s="39">
        <f>G107*C107</f>
        <v>4980</v>
      </c>
      <c r="I107" s="102" t="s">
        <v>121</v>
      </c>
      <c r="J107" s="58"/>
      <c r="K107" s="22"/>
      <c r="L107" s="22"/>
      <c r="M107" s="22"/>
      <c r="N107" s="22"/>
      <c r="O107" s="22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</row>
    <row r="108" spans="1:30" s="10" customFormat="1" ht="36" customHeight="1">
      <c r="A108" s="38">
        <v>2</v>
      </c>
      <c r="B108" s="116" t="s">
        <v>122</v>
      </c>
      <c r="C108" s="71">
        <v>1</v>
      </c>
      <c r="D108" s="117" t="s">
        <v>123</v>
      </c>
      <c r="E108" s="101">
        <v>800</v>
      </c>
      <c r="F108" s="101">
        <f>C108*E108</f>
        <v>800</v>
      </c>
      <c r="G108" s="101">
        <v>700</v>
      </c>
      <c r="H108" s="101">
        <f>C108*G108</f>
        <v>700</v>
      </c>
      <c r="I108" s="116" t="s">
        <v>124</v>
      </c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</row>
    <row r="109" spans="1:30" s="10" customFormat="1" ht="34.5" customHeight="1" hidden="1">
      <c r="A109" s="38">
        <v>7</v>
      </c>
      <c r="B109" s="116" t="s">
        <v>125</v>
      </c>
      <c r="C109" s="71">
        <v>0</v>
      </c>
      <c r="D109" s="117" t="s">
        <v>123</v>
      </c>
      <c r="E109" s="101">
        <v>350</v>
      </c>
      <c r="F109" s="101">
        <f>C109*E109</f>
        <v>0</v>
      </c>
      <c r="G109" s="101">
        <v>500</v>
      </c>
      <c r="H109" s="101">
        <f>C109*G109</f>
        <v>0</v>
      </c>
      <c r="I109" s="102" t="s">
        <v>126</v>
      </c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</row>
    <row r="110" spans="1:30" s="10" customFormat="1" ht="33" customHeight="1">
      <c r="A110" s="38">
        <v>3</v>
      </c>
      <c r="B110" s="116" t="s">
        <v>125</v>
      </c>
      <c r="C110" s="71">
        <v>1</v>
      </c>
      <c r="D110" s="117" t="s">
        <v>123</v>
      </c>
      <c r="E110" s="101">
        <v>280</v>
      </c>
      <c r="F110" s="101">
        <f>C110*E110</f>
        <v>280</v>
      </c>
      <c r="G110" s="101">
        <v>380</v>
      </c>
      <c r="H110" s="101">
        <f>C110*G110</f>
        <v>380</v>
      </c>
      <c r="I110" s="102" t="s">
        <v>126</v>
      </c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</row>
    <row r="111" spans="1:30" s="9" customFormat="1" ht="36" customHeight="1" hidden="1">
      <c r="A111" s="38">
        <v>8</v>
      </c>
      <c r="B111" s="119" t="s">
        <v>127</v>
      </c>
      <c r="C111" s="71">
        <v>0</v>
      </c>
      <c r="D111" s="104" t="s">
        <v>47</v>
      </c>
      <c r="E111" s="104">
        <v>600</v>
      </c>
      <c r="F111" s="106">
        <f>E111*C111</f>
        <v>0</v>
      </c>
      <c r="G111" s="104">
        <v>450</v>
      </c>
      <c r="H111" s="106">
        <f>G111*C111</f>
        <v>0</v>
      </c>
      <c r="I111" s="107" t="s">
        <v>128</v>
      </c>
      <c r="J111" s="108"/>
      <c r="K111" s="108"/>
      <c r="L111" s="108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</row>
    <row r="112" spans="1:15" s="16" customFormat="1" ht="17.25" customHeight="1">
      <c r="A112" s="54"/>
      <c r="B112" s="55" t="s">
        <v>129</v>
      </c>
      <c r="C112" s="178" t="s">
        <v>130</v>
      </c>
      <c r="D112" s="179"/>
      <c r="E112" s="180"/>
      <c r="F112" s="56">
        <f>SUM(F19:F110)</f>
        <v>46171.81999999999</v>
      </c>
      <c r="G112" s="54" t="s">
        <v>29</v>
      </c>
      <c r="H112" s="56">
        <f>SUM(H19:H110)</f>
        <v>45013.04</v>
      </c>
      <c r="I112" s="57" t="s">
        <v>129</v>
      </c>
      <c r="J112" s="58"/>
      <c r="K112" s="22"/>
      <c r="L112" s="22"/>
      <c r="M112" s="22"/>
      <c r="N112" s="22"/>
      <c r="O112" s="22"/>
    </row>
    <row r="113" spans="1:30" s="18" customFormat="1" ht="18" customHeight="1">
      <c r="A113" s="59" t="s">
        <v>131</v>
      </c>
      <c r="B113" s="60" t="s">
        <v>132</v>
      </c>
      <c r="C113" s="173" t="s">
        <v>133</v>
      </c>
      <c r="D113" s="174"/>
      <c r="E113" s="175"/>
      <c r="F113" s="169">
        <f>(H112+F112)*0.08+744</f>
        <v>8038.788799999999</v>
      </c>
      <c r="G113" s="170"/>
      <c r="H113" s="171"/>
      <c r="I113" s="61" t="s">
        <v>134</v>
      </c>
      <c r="J113" s="58"/>
      <c r="K113" s="22"/>
      <c r="L113" s="22"/>
      <c r="M113" s="22"/>
      <c r="N113" s="22"/>
      <c r="O113" s="22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</row>
    <row r="114" spans="1:256" s="18" customFormat="1" ht="18" customHeight="1">
      <c r="A114" s="59" t="s">
        <v>135</v>
      </c>
      <c r="B114" s="60" t="s">
        <v>136</v>
      </c>
      <c r="C114" s="173" t="s">
        <v>137</v>
      </c>
      <c r="D114" s="174"/>
      <c r="E114" s="175"/>
      <c r="F114" s="169">
        <f>(F112+H112)*0.17</f>
        <v>15501.426199999998</v>
      </c>
      <c r="G114" s="170"/>
      <c r="H114" s="171"/>
      <c r="I114" s="62"/>
      <c r="J114" s="58"/>
      <c r="K114" s="22">
        <f>155*60*0.08</f>
        <v>744</v>
      </c>
      <c r="L114" s="22"/>
      <c r="M114" s="22"/>
      <c r="N114" s="22"/>
      <c r="O114" s="22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0"/>
      <c r="AZ114" s="130"/>
      <c r="BA114" s="130"/>
      <c r="BB114" s="130"/>
      <c r="BC114" s="130"/>
      <c r="BD114" s="130"/>
      <c r="BE114" s="130"/>
      <c r="BF114" s="130"/>
      <c r="BG114" s="130"/>
      <c r="BH114" s="130"/>
      <c r="BI114" s="130"/>
      <c r="BJ114" s="130"/>
      <c r="BK114" s="130"/>
      <c r="BL114" s="130"/>
      <c r="BM114" s="130"/>
      <c r="BN114" s="130"/>
      <c r="BO114" s="130"/>
      <c r="BP114" s="130"/>
      <c r="BQ114" s="130"/>
      <c r="BR114" s="130"/>
      <c r="BS114" s="130"/>
      <c r="BT114" s="130"/>
      <c r="BU114" s="130"/>
      <c r="BV114" s="130"/>
      <c r="BW114" s="130"/>
      <c r="BX114" s="130"/>
      <c r="BY114" s="130"/>
      <c r="BZ114" s="130"/>
      <c r="CA114" s="130"/>
      <c r="CB114" s="130"/>
      <c r="CC114" s="130"/>
      <c r="CD114" s="130"/>
      <c r="CE114" s="130"/>
      <c r="CF114" s="130"/>
      <c r="CG114" s="130"/>
      <c r="CH114" s="130"/>
      <c r="CI114" s="130"/>
      <c r="CJ114" s="130"/>
      <c r="CK114" s="130"/>
      <c r="CL114" s="130"/>
      <c r="CM114" s="130"/>
      <c r="CN114" s="130"/>
      <c r="CO114" s="130"/>
      <c r="CP114" s="130"/>
      <c r="CQ114" s="130"/>
      <c r="CR114" s="130"/>
      <c r="CS114" s="130"/>
      <c r="CT114" s="130"/>
      <c r="CU114" s="130"/>
      <c r="CV114" s="130"/>
      <c r="CW114" s="130"/>
      <c r="CX114" s="130"/>
      <c r="CY114" s="130"/>
      <c r="CZ114" s="130"/>
      <c r="DA114" s="130"/>
      <c r="DB114" s="130"/>
      <c r="DC114" s="130"/>
      <c r="DD114" s="130"/>
      <c r="DE114" s="130"/>
      <c r="DF114" s="130"/>
      <c r="DG114" s="130"/>
      <c r="DH114" s="130"/>
      <c r="DI114" s="130"/>
      <c r="DJ114" s="130"/>
      <c r="DK114" s="130"/>
      <c r="DL114" s="130"/>
      <c r="DM114" s="130"/>
      <c r="DN114" s="130"/>
      <c r="DO114" s="130"/>
      <c r="DP114" s="130"/>
      <c r="DQ114" s="130"/>
      <c r="DR114" s="130"/>
      <c r="DS114" s="130"/>
      <c r="DT114" s="130"/>
      <c r="DU114" s="130"/>
      <c r="DV114" s="130"/>
      <c r="DW114" s="130"/>
      <c r="DX114" s="130"/>
      <c r="DY114" s="130"/>
      <c r="DZ114" s="130"/>
      <c r="EA114" s="130"/>
      <c r="EB114" s="130"/>
      <c r="EC114" s="130"/>
      <c r="ED114" s="130"/>
      <c r="EE114" s="130"/>
      <c r="EF114" s="130"/>
      <c r="EG114" s="130"/>
      <c r="EH114" s="130"/>
      <c r="EI114" s="130"/>
      <c r="EJ114" s="130"/>
      <c r="EK114" s="130"/>
      <c r="EL114" s="130"/>
      <c r="EM114" s="130"/>
      <c r="EN114" s="130"/>
      <c r="EO114" s="130"/>
      <c r="EP114" s="130"/>
      <c r="EQ114" s="130"/>
      <c r="ER114" s="130"/>
      <c r="ES114" s="130"/>
      <c r="ET114" s="130"/>
      <c r="EU114" s="130"/>
      <c r="EV114" s="130"/>
      <c r="EW114" s="130"/>
      <c r="EX114" s="130"/>
      <c r="EY114" s="130"/>
      <c r="EZ114" s="130"/>
      <c r="FA114" s="130"/>
      <c r="FB114" s="130"/>
      <c r="FC114" s="130"/>
      <c r="FD114" s="130"/>
      <c r="FE114" s="130"/>
      <c r="FF114" s="130"/>
      <c r="FG114" s="130"/>
      <c r="FH114" s="130"/>
      <c r="FI114" s="130"/>
      <c r="FJ114" s="130"/>
      <c r="FK114" s="130"/>
      <c r="FL114" s="130"/>
      <c r="FM114" s="130"/>
      <c r="FN114" s="130"/>
      <c r="FO114" s="130"/>
      <c r="FP114" s="130"/>
      <c r="FQ114" s="130"/>
      <c r="FR114" s="130"/>
      <c r="FS114" s="130"/>
      <c r="FT114" s="130"/>
      <c r="FU114" s="130"/>
      <c r="FV114" s="130"/>
      <c r="FW114" s="130"/>
      <c r="FX114" s="130"/>
      <c r="FY114" s="130"/>
      <c r="FZ114" s="130"/>
      <c r="GA114" s="130"/>
      <c r="GB114" s="130"/>
      <c r="GC114" s="130"/>
      <c r="GD114" s="130"/>
      <c r="GE114" s="130"/>
      <c r="GF114" s="130"/>
      <c r="GG114" s="130"/>
      <c r="GH114" s="130"/>
      <c r="GI114" s="130"/>
      <c r="GJ114" s="130"/>
      <c r="GK114" s="130"/>
      <c r="GL114" s="130"/>
      <c r="GM114" s="130"/>
      <c r="GN114" s="130"/>
      <c r="GO114" s="130"/>
      <c r="GP114" s="130"/>
      <c r="GQ114" s="130"/>
      <c r="GR114" s="130"/>
      <c r="GS114" s="130"/>
      <c r="GT114" s="130"/>
      <c r="GU114" s="130"/>
      <c r="GV114" s="130"/>
      <c r="GW114" s="130"/>
      <c r="GX114" s="130"/>
      <c r="GY114" s="130"/>
      <c r="GZ114" s="130"/>
      <c r="HA114" s="130"/>
      <c r="HB114" s="130"/>
      <c r="HC114" s="130"/>
      <c r="HD114" s="130"/>
      <c r="HE114" s="130"/>
      <c r="HF114" s="130"/>
      <c r="HG114" s="130"/>
      <c r="HH114" s="130"/>
      <c r="HI114" s="130"/>
      <c r="HJ114" s="130"/>
      <c r="HK114" s="130"/>
      <c r="HL114" s="130"/>
      <c r="HM114" s="130"/>
      <c r="HN114" s="130"/>
      <c r="HO114" s="130"/>
      <c r="HP114" s="130"/>
      <c r="HQ114" s="130"/>
      <c r="HR114" s="130"/>
      <c r="HS114" s="130"/>
      <c r="HT114" s="130"/>
      <c r="HU114" s="130"/>
      <c r="HV114" s="130"/>
      <c r="HW114" s="130"/>
      <c r="HX114" s="130"/>
      <c r="HY114" s="130"/>
      <c r="HZ114" s="130"/>
      <c r="IA114" s="130"/>
      <c r="IB114" s="130"/>
      <c r="IC114" s="130"/>
      <c r="ID114" s="130"/>
      <c r="IE114" s="130"/>
      <c r="IF114" s="130"/>
      <c r="IG114" s="130"/>
      <c r="IH114" s="130"/>
      <c r="II114" s="130"/>
      <c r="IJ114" s="130"/>
      <c r="IK114" s="130"/>
      <c r="IL114" s="130"/>
      <c r="IM114" s="130"/>
      <c r="IN114" s="130"/>
      <c r="IO114" s="130"/>
      <c r="IP114" s="130"/>
      <c r="IQ114" s="130"/>
      <c r="IR114" s="130"/>
      <c r="IS114" s="130"/>
      <c r="IT114" s="130"/>
      <c r="IU114" s="130"/>
      <c r="IV114" s="130"/>
    </row>
    <row r="115" spans="1:30" s="10" customFormat="1" ht="15.75" customHeight="1">
      <c r="A115" s="63" t="s">
        <v>138</v>
      </c>
      <c r="B115" s="64" t="s">
        <v>139</v>
      </c>
      <c r="C115" s="65"/>
      <c r="D115" s="65"/>
      <c r="E115" s="65"/>
      <c r="F115" s="65"/>
      <c r="G115" s="65"/>
      <c r="H115" s="65"/>
      <c r="I115" s="66"/>
      <c r="J115" s="58"/>
      <c r="K115" s="22"/>
      <c r="L115" s="22"/>
      <c r="M115" s="22"/>
      <c r="N115" s="22"/>
      <c r="O115" s="22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1:30" s="10" customFormat="1" ht="26.25" customHeight="1">
      <c r="A116" s="42">
        <v>1</v>
      </c>
      <c r="B116" s="40" t="s">
        <v>140</v>
      </c>
      <c r="C116" s="42">
        <v>1</v>
      </c>
      <c r="D116" s="42" t="s">
        <v>47</v>
      </c>
      <c r="E116" s="42">
        <v>0</v>
      </c>
      <c r="F116" s="38">
        <f>E116*C116</f>
        <v>0</v>
      </c>
      <c r="G116" s="42">
        <v>1600</v>
      </c>
      <c r="H116" s="38">
        <f>G116*C116</f>
        <v>1600</v>
      </c>
      <c r="I116" s="28" t="s">
        <v>141</v>
      </c>
      <c r="J116" s="58"/>
      <c r="K116" s="22"/>
      <c r="L116" s="22"/>
      <c r="M116" s="22"/>
      <c r="N116" s="22"/>
      <c r="O116" s="22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 spans="1:30" s="10" customFormat="1" ht="24.75" customHeight="1">
      <c r="A117" s="42">
        <v>2</v>
      </c>
      <c r="B117" s="40" t="s">
        <v>142</v>
      </c>
      <c r="C117" s="42">
        <v>1</v>
      </c>
      <c r="D117" s="42" t="s">
        <v>47</v>
      </c>
      <c r="E117" s="42">
        <v>100</v>
      </c>
      <c r="F117" s="38">
        <f>E117*C117</f>
        <v>100</v>
      </c>
      <c r="G117" s="42">
        <v>1200</v>
      </c>
      <c r="H117" s="38">
        <f>G117*C117</f>
        <v>1200</v>
      </c>
      <c r="I117" s="67" t="s">
        <v>143</v>
      </c>
      <c r="J117" s="58"/>
      <c r="K117" s="22"/>
      <c r="L117" s="22"/>
      <c r="M117" s="22"/>
      <c r="N117" s="22"/>
      <c r="O117" s="22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</row>
    <row r="118" spans="1:30" s="10" customFormat="1" ht="24.75" customHeight="1">
      <c r="A118" s="42">
        <v>3</v>
      </c>
      <c r="B118" s="100" t="s">
        <v>144</v>
      </c>
      <c r="C118" s="101">
        <v>1</v>
      </c>
      <c r="D118" s="101" t="s">
        <v>47</v>
      </c>
      <c r="E118" s="101">
        <v>0</v>
      </c>
      <c r="F118" s="97">
        <f>E118*C118</f>
        <v>0</v>
      </c>
      <c r="G118" s="101">
        <v>450</v>
      </c>
      <c r="H118" s="97">
        <f>G118*C118</f>
        <v>450</v>
      </c>
      <c r="I118" s="103" t="s">
        <v>145</v>
      </c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</row>
    <row r="119" spans="1:9" s="9" customFormat="1" ht="27.75" customHeight="1">
      <c r="A119" s="42">
        <v>4</v>
      </c>
      <c r="B119" s="105" t="s">
        <v>146</v>
      </c>
      <c r="C119" s="104">
        <v>0</v>
      </c>
      <c r="D119" s="104" t="s">
        <v>35</v>
      </c>
      <c r="E119" s="104">
        <v>1</v>
      </c>
      <c r="F119" s="106">
        <f>E119*C119</f>
        <v>0</v>
      </c>
      <c r="G119" s="104">
        <v>4.5</v>
      </c>
      <c r="H119" s="106">
        <f>G119*C119</f>
        <v>0</v>
      </c>
      <c r="I119" s="107" t="s">
        <v>147</v>
      </c>
    </row>
    <row r="120" spans="1:30" s="10" customFormat="1" ht="24.75" customHeight="1">
      <c r="A120" s="42">
        <v>5</v>
      </c>
      <c r="B120" s="100" t="s">
        <v>148</v>
      </c>
      <c r="C120" s="101">
        <v>150</v>
      </c>
      <c r="D120" s="97" t="s">
        <v>35</v>
      </c>
      <c r="E120" s="101">
        <v>0</v>
      </c>
      <c r="F120" s="97">
        <f>E120*C120</f>
        <v>0</v>
      </c>
      <c r="G120" s="101">
        <v>30</v>
      </c>
      <c r="H120" s="97">
        <f>C120*G120</f>
        <v>4500</v>
      </c>
      <c r="I120" s="103" t="s">
        <v>149</v>
      </c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</row>
    <row r="121" spans="1:256" ht="24.75" customHeight="1">
      <c r="A121" s="72" t="s">
        <v>150</v>
      </c>
      <c r="B121" s="73" t="s">
        <v>151</v>
      </c>
      <c r="C121" s="166" t="s">
        <v>152</v>
      </c>
      <c r="D121" s="167"/>
      <c r="E121" s="168"/>
      <c r="F121" s="169">
        <f>F112+H112+F113+F114+H116+H117+H118+H119+H120+F117+F119</f>
        <v>122575.07499999998</v>
      </c>
      <c r="G121" s="170"/>
      <c r="H121" s="171"/>
      <c r="I121" s="74"/>
      <c r="J121" s="58"/>
      <c r="K121" s="22">
        <f>12000*1.25</f>
        <v>15000</v>
      </c>
      <c r="L121" s="22"/>
      <c r="M121" s="22"/>
      <c r="N121" s="22"/>
      <c r="O121" s="2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  <c r="HZ121" s="12"/>
      <c r="IA121" s="12"/>
      <c r="IB121" s="12"/>
      <c r="IC121" s="12"/>
      <c r="ID121" s="12"/>
      <c r="IE121" s="12"/>
      <c r="IF121" s="12"/>
      <c r="IG121" s="12"/>
      <c r="IH121" s="12"/>
      <c r="II121" s="12"/>
      <c r="IJ121" s="12"/>
      <c r="IK121" s="12"/>
      <c r="IL121" s="12"/>
      <c r="IM121" s="12"/>
      <c r="IN121" s="12"/>
      <c r="IO121" s="12"/>
      <c r="IP121" s="12"/>
      <c r="IQ121" s="12"/>
      <c r="IR121" s="12"/>
      <c r="IS121" s="12"/>
      <c r="IT121" s="12"/>
      <c r="IU121" s="12"/>
      <c r="IV121" s="12"/>
    </row>
    <row r="122" spans="1:256" s="11" customFormat="1" ht="14.25">
      <c r="A122" s="44" t="s">
        <v>153</v>
      </c>
      <c r="B122" s="75"/>
      <c r="C122" s="44"/>
      <c r="D122" s="44"/>
      <c r="E122" s="76"/>
      <c r="F122" s="76"/>
      <c r="G122" s="77"/>
      <c r="H122" s="76"/>
      <c r="I122" s="75" t="s">
        <v>154</v>
      </c>
      <c r="J122" s="58"/>
      <c r="K122" s="22"/>
      <c r="L122" s="22"/>
      <c r="M122" s="22"/>
      <c r="N122" s="22"/>
      <c r="O122" s="22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  <c r="IH122" s="12"/>
      <c r="II122" s="12"/>
      <c r="IJ122" s="12"/>
      <c r="IK122" s="12"/>
      <c r="IL122" s="12"/>
      <c r="IM122" s="12"/>
      <c r="IN122" s="12"/>
      <c r="IO122" s="12"/>
      <c r="IP122" s="12"/>
      <c r="IQ122" s="12"/>
      <c r="IR122" s="12"/>
      <c r="IS122" s="12"/>
      <c r="IT122" s="12"/>
      <c r="IU122" s="12"/>
      <c r="IV122" s="12"/>
    </row>
    <row r="123" spans="1:256" s="12" customFormat="1" ht="18" customHeight="1">
      <c r="A123" s="78" t="s">
        <v>155</v>
      </c>
      <c r="B123" s="172" t="s">
        <v>156</v>
      </c>
      <c r="C123" s="172"/>
      <c r="D123" s="172"/>
      <c r="E123" s="172"/>
      <c r="F123" s="172"/>
      <c r="G123" s="172"/>
      <c r="H123" s="172"/>
      <c r="I123" s="172"/>
      <c r="J123" s="58"/>
      <c r="K123" s="22"/>
      <c r="L123" s="22"/>
      <c r="M123" s="22"/>
      <c r="N123" s="22"/>
      <c r="O123" s="22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</row>
    <row r="124" spans="1:256" s="12" customFormat="1" ht="18" customHeight="1">
      <c r="A124" s="78" t="s">
        <v>155</v>
      </c>
      <c r="B124" s="165" t="s">
        <v>157</v>
      </c>
      <c r="C124" s="165"/>
      <c r="D124" s="165"/>
      <c r="E124" s="165"/>
      <c r="F124" s="165"/>
      <c r="G124" s="165"/>
      <c r="H124" s="165"/>
      <c r="I124" s="165"/>
      <c r="J124" s="79"/>
      <c r="K124" s="2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</row>
    <row r="125" spans="1:256" s="12" customFormat="1" ht="18" customHeight="1">
      <c r="A125" s="78" t="s">
        <v>155</v>
      </c>
      <c r="B125" s="165" t="s">
        <v>158</v>
      </c>
      <c r="C125" s="165"/>
      <c r="D125" s="165"/>
      <c r="E125" s="165"/>
      <c r="F125" s="165"/>
      <c r="G125" s="165"/>
      <c r="H125" s="165"/>
      <c r="I125" s="165"/>
      <c r="J125" s="43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</row>
    <row r="126" spans="1:256" s="12" customFormat="1" ht="18" customHeight="1">
      <c r="A126" s="78" t="s">
        <v>155</v>
      </c>
      <c r="B126" s="165" t="s">
        <v>159</v>
      </c>
      <c r="C126" s="165"/>
      <c r="D126" s="165"/>
      <c r="E126" s="165"/>
      <c r="F126" s="165"/>
      <c r="G126" s="165"/>
      <c r="H126" s="165"/>
      <c r="I126" s="165"/>
      <c r="J126" s="43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</row>
    <row r="127" spans="1:10" ht="14.25">
      <c r="A127" s="80" t="s">
        <v>155</v>
      </c>
      <c r="B127" s="164" t="s">
        <v>160</v>
      </c>
      <c r="C127" s="164"/>
      <c r="D127" s="164"/>
      <c r="E127" s="164"/>
      <c r="F127" s="164"/>
      <c r="G127" s="164"/>
      <c r="H127" s="164"/>
      <c r="I127" s="164"/>
      <c r="J127" s="43"/>
    </row>
    <row r="128" spans="1:10" ht="16.5" customHeight="1">
      <c r="A128" s="80" t="s">
        <v>155</v>
      </c>
      <c r="B128" s="164" t="s">
        <v>161</v>
      </c>
      <c r="C128" s="164"/>
      <c r="D128" s="164"/>
      <c r="E128" s="164"/>
      <c r="F128" s="164"/>
      <c r="G128" s="164"/>
      <c r="H128" s="164"/>
      <c r="I128" s="164"/>
      <c r="J128" s="43"/>
    </row>
    <row r="129" spans="1:10" ht="18.75" customHeight="1">
      <c r="A129" s="80" t="s">
        <v>155</v>
      </c>
      <c r="B129" s="164" t="s">
        <v>162</v>
      </c>
      <c r="C129" s="164"/>
      <c r="D129" s="164"/>
      <c r="E129" s="164"/>
      <c r="F129" s="164"/>
      <c r="G129" s="164"/>
      <c r="H129" s="164"/>
      <c r="I129" s="164"/>
      <c r="J129" s="43"/>
    </row>
    <row r="130" spans="1:10" ht="14.25">
      <c r="A130" s="80" t="s">
        <v>155</v>
      </c>
      <c r="B130" s="164" t="s">
        <v>163</v>
      </c>
      <c r="C130" s="164"/>
      <c r="D130" s="164"/>
      <c r="E130" s="164"/>
      <c r="F130" s="164"/>
      <c r="G130" s="164"/>
      <c r="H130" s="164"/>
      <c r="I130" s="164"/>
      <c r="J130" s="43"/>
    </row>
    <row r="131" spans="1:10" ht="14.25">
      <c r="A131" s="80" t="s">
        <v>155</v>
      </c>
      <c r="B131" s="164" t="s">
        <v>164</v>
      </c>
      <c r="C131" s="164"/>
      <c r="D131" s="164"/>
      <c r="E131" s="164"/>
      <c r="F131" s="164"/>
      <c r="G131" s="164"/>
      <c r="H131" s="164"/>
      <c r="I131" s="164"/>
      <c r="J131" s="43"/>
    </row>
    <row r="132" spans="1:10" ht="14.25">
      <c r="A132" s="80" t="s">
        <v>155</v>
      </c>
      <c r="B132" s="164" t="s">
        <v>165</v>
      </c>
      <c r="C132" s="164"/>
      <c r="D132" s="164"/>
      <c r="E132" s="164"/>
      <c r="F132" s="164"/>
      <c r="G132" s="164"/>
      <c r="H132" s="164"/>
      <c r="I132" s="164"/>
      <c r="J132" s="43"/>
    </row>
    <row r="133" spans="1:10" ht="18.75" customHeight="1">
      <c r="A133" s="81"/>
      <c r="B133" s="163" t="s">
        <v>166</v>
      </c>
      <c r="C133" s="163"/>
      <c r="D133" s="81"/>
      <c r="E133" s="82"/>
      <c r="F133" s="82"/>
      <c r="G133" s="83"/>
      <c r="H133" s="82"/>
      <c r="I133" s="79" t="s">
        <v>167</v>
      </c>
      <c r="J133" s="43"/>
    </row>
    <row r="134" spans="1:10" ht="18.75" customHeight="1">
      <c r="A134" s="81"/>
      <c r="B134" s="79"/>
      <c r="C134" s="81"/>
      <c r="D134" s="81"/>
      <c r="E134" s="82"/>
      <c r="F134" s="82"/>
      <c r="G134" s="83"/>
      <c r="H134" s="82"/>
      <c r="I134" s="79"/>
      <c r="J134" s="43"/>
    </row>
    <row r="135" spans="1:11" ht="18.75" customHeight="1">
      <c r="A135" s="81"/>
      <c r="B135" s="163" t="s">
        <v>222</v>
      </c>
      <c r="C135" s="163"/>
      <c r="D135" s="163"/>
      <c r="E135" s="82"/>
      <c r="F135" s="82"/>
      <c r="G135" s="83"/>
      <c r="H135" s="163" t="s">
        <v>223</v>
      </c>
      <c r="I135" s="163"/>
      <c r="J135" s="81"/>
      <c r="K135" s="81"/>
    </row>
    <row r="136" spans="1:10" ht="14.25">
      <c r="A136" s="81"/>
      <c r="B136" s="79"/>
      <c r="C136" s="81"/>
      <c r="D136" s="81"/>
      <c r="E136" s="82"/>
      <c r="F136" s="82"/>
      <c r="G136" s="83"/>
      <c r="H136" s="82"/>
      <c r="I136" s="79"/>
      <c r="J136" s="43"/>
    </row>
    <row r="137" spans="1:10" ht="20.25">
      <c r="A137" s="157" t="s">
        <v>168</v>
      </c>
      <c r="B137" s="158"/>
      <c r="C137" s="84"/>
      <c r="D137" s="84"/>
      <c r="E137" s="84"/>
      <c r="F137" s="84"/>
      <c r="G137" s="84"/>
      <c r="H137" s="84"/>
      <c r="I137" s="85" t="s">
        <v>169</v>
      </c>
      <c r="J137" s="43"/>
    </row>
    <row r="138" spans="1:256" ht="45.75" customHeight="1">
      <c r="A138" s="86">
        <v>1</v>
      </c>
      <c r="B138" s="25" t="s">
        <v>170</v>
      </c>
      <c r="C138" s="86">
        <v>80</v>
      </c>
      <c r="D138" s="38" t="s">
        <v>103</v>
      </c>
      <c r="E138" s="38">
        <v>18</v>
      </c>
      <c r="F138" s="38">
        <f aca="true" t="shared" si="10" ref="F138:F164">C138*E138</f>
        <v>1440</v>
      </c>
      <c r="G138" s="38"/>
      <c r="H138" s="38"/>
      <c r="I138" s="26" t="s">
        <v>171</v>
      </c>
      <c r="J138" s="87"/>
      <c r="K138" s="18"/>
      <c r="L138" s="18"/>
      <c r="M138" s="18"/>
      <c r="N138" s="18"/>
      <c r="O138" s="18"/>
      <c r="P138" s="18"/>
      <c r="Q138" s="18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  <c r="FJ138" s="24"/>
      <c r="FK138" s="24"/>
      <c r="FL138" s="24"/>
      <c r="FM138" s="24"/>
      <c r="FN138" s="24"/>
      <c r="FO138" s="24"/>
      <c r="FP138" s="24"/>
      <c r="FQ138" s="24"/>
      <c r="FR138" s="24"/>
      <c r="FS138" s="24"/>
      <c r="FT138" s="24"/>
      <c r="FU138" s="24"/>
      <c r="FV138" s="24"/>
      <c r="FW138" s="24"/>
      <c r="FX138" s="24"/>
      <c r="FY138" s="24"/>
      <c r="FZ138" s="24"/>
      <c r="GA138" s="24"/>
      <c r="GB138" s="24"/>
      <c r="GC138" s="24"/>
      <c r="GD138" s="24"/>
      <c r="GE138" s="24"/>
      <c r="GF138" s="24"/>
      <c r="GG138" s="24"/>
      <c r="GH138" s="24"/>
      <c r="GI138" s="24"/>
      <c r="GJ138" s="24"/>
      <c r="GK138" s="24"/>
      <c r="GL138" s="24"/>
      <c r="GM138" s="24"/>
      <c r="GN138" s="24"/>
      <c r="GO138" s="24"/>
      <c r="GP138" s="24"/>
      <c r="GQ138" s="24"/>
      <c r="GR138" s="24"/>
      <c r="GS138" s="24"/>
      <c r="GT138" s="24"/>
      <c r="GU138" s="24"/>
      <c r="GV138" s="24"/>
      <c r="GW138" s="24"/>
      <c r="GX138" s="24"/>
      <c r="GY138" s="24"/>
      <c r="GZ138" s="24"/>
      <c r="HA138" s="24"/>
      <c r="HB138" s="24"/>
      <c r="HC138" s="24"/>
      <c r="HD138" s="24"/>
      <c r="HE138" s="24"/>
      <c r="HF138" s="24"/>
      <c r="HG138" s="24"/>
      <c r="HH138" s="24"/>
      <c r="HI138" s="24"/>
      <c r="HJ138" s="24"/>
      <c r="HK138" s="24"/>
      <c r="HL138" s="24"/>
      <c r="HM138" s="24"/>
      <c r="HN138" s="24"/>
      <c r="HO138" s="24"/>
      <c r="HP138" s="24"/>
      <c r="HQ138" s="24"/>
      <c r="HR138" s="24"/>
      <c r="HS138" s="24"/>
      <c r="HT138" s="24"/>
      <c r="HU138" s="24"/>
      <c r="HV138" s="24"/>
      <c r="HW138" s="24"/>
      <c r="HX138" s="24"/>
      <c r="HY138" s="24"/>
      <c r="HZ138" s="24"/>
      <c r="IA138" s="24"/>
      <c r="IB138" s="24"/>
      <c r="IC138" s="24"/>
      <c r="ID138" s="24"/>
      <c r="IE138" s="24"/>
      <c r="IF138" s="24"/>
      <c r="IG138" s="24"/>
      <c r="IH138" s="24"/>
      <c r="II138" s="24"/>
      <c r="IJ138" s="24"/>
      <c r="IK138" s="24"/>
      <c r="IL138" s="24"/>
      <c r="IM138" s="24"/>
      <c r="IN138" s="24"/>
      <c r="IO138" s="24"/>
      <c r="IP138" s="24"/>
      <c r="IQ138" s="24"/>
      <c r="IR138" s="24"/>
      <c r="IS138" s="24"/>
      <c r="IT138" s="24"/>
      <c r="IU138" s="24"/>
      <c r="IV138" s="24"/>
    </row>
    <row r="139" spans="1:10" ht="20.25" customHeight="1">
      <c r="A139" s="41">
        <v>2</v>
      </c>
      <c r="B139" s="40" t="s">
        <v>172</v>
      </c>
      <c r="C139" s="38">
        <v>37.5</v>
      </c>
      <c r="D139" s="42" t="s">
        <v>35</v>
      </c>
      <c r="E139" s="42">
        <v>120</v>
      </c>
      <c r="F139" s="38">
        <f t="shared" si="10"/>
        <v>4500</v>
      </c>
      <c r="G139" s="42"/>
      <c r="H139" s="42"/>
      <c r="I139" s="88" t="s">
        <v>173</v>
      </c>
      <c r="J139" s="43"/>
    </row>
    <row r="140" spans="1:10" ht="18.75" customHeight="1">
      <c r="A140" s="86">
        <v>3</v>
      </c>
      <c r="B140" s="40" t="s">
        <v>174</v>
      </c>
      <c r="C140" s="38">
        <v>22</v>
      </c>
      <c r="D140" s="42" t="s">
        <v>35</v>
      </c>
      <c r="E140" s="42">
        <v>120</v>
      </c>
      <c r="F140" s="38">
        <f t="shared" si="10"/>
        <v>2640</v>
      </c>
      <c r="G140" s="42"/>
      <c r="H140" s="42"/>
      <c r="I140" s="88" t="s">
        <v>175</v>
      </c>
      <c r="J140" s="43"/>
    </row>
    <row r="141" spans="1:10" s="18" customFormat="1" ht="21.75" customHeight="1">
      <c r="A141" s="86">
        <v>4</v>
      </c>
      <c r="B141" s="37" t="s">
        <v>176</v>
      </c>
      <c r="C141" s="38">
        <v>7.3</v>
      </c>
      <c r="D141" s="38" t="s">
        <v>35</v>
      </c>
      <c r="E141" s="38">
        <v>40</v>
      </c>
      <c r="F141" s="38">
        <f t="shared" si="10"/>
        <v>292</v>
      </c>
      <c r="G141" s="38"/>
      <c r="H141" s="38"/>
      <c r="I141" s="25" t="s">
        <v>177</v>
      </c>
      <c r="J141" s="48"/>
    </row>
    <row r="142" spans="1:10" s="18" customFormat="1" ht="18" customHeight="1">
      <c r="A142" s="41">
        <v>5</v>
      </c>
      <c r="B142" s="37" t="s">
        <v>178</v>
      </c>
      <c r="C142" s="38">
        <v>15.2</v>
      </c>
      <c r="D142" s="38" t="s">
        <v>35</v>
      </c>
      <c r="E142" s="38">
        <v>40</v>
      </c>
      <c r="F142" s="38">
        <f t="shared" si="10"/>
        <v>608</v>
      </c>
      <c r="G142" s="38"/>
      <c r="H142" s="38"/>
      <c r="I142" s="25" t="s">
        <v>177</v>
      </c>
      <c r="J142" s="48"/>
    </row>
    <row r="143" spans="1:10" s="18" customFormat="1" ht="20.25" customHeight="1">
      <c r="A143" s="86">
        <v>6</v>
      </c>
      <c r="B143" s="37" t="s">
        <v>179</v>
      </c>
      <c r="C143" s="38">
        <v>4.9</v>
      </c>
      <c r="D143" s="38" t="s">
        <v>35</v>
      </c>
      <c r="E143" s="38">
        <v>50</v>
      </c>
      <c r="F143" s="38">
        <f t="shared" si="10"/>
        <v>245.00000000000003</v>
      </c>
      <c r="G143" s="38"/>
      <c r="H143" s="38"/>
      <c r="I143" s="25" t="s">
        <v>177</v>
      </c>
      <c r="J143" s="48"/>
    </row>
    <row r="144" spans="1:10" s="18" customFormat="1" ht="19.5" customHeight="1">
      <c r="A144" s="86">
        <v>7</v>
      </c>
      <c r="B144" s="37" t="s">
        <v>180</v>
      </c>
      <c r="C144" s="38">
        <v>23</v>
      </c>
      <c r="D144" s="38" t="s">
        <v>35</v>
      </c>
      <c r="E144" s="38">
        <v>50</v>
      </c>
      <c r="F144" s="38">
        <f t="shared" si="10"/>
        <v>1150</v>
      </c>
      <c r="G144" s="38"/>
      <c r="H144" s="38"/>
      <c r="I144" s="25" t="s">
        <v>181</v>
      </c>
      <c r="J144" s="48"/>
    </row>
    <row r="145" spans="1:10" s="18" customFormat="1" ht="21.75" customHeight="1">
      <c r="A145" s="41">
        <v>8</v>
      </c>
      <c r="B145" s="37" t="s">
        <v>182</v>
      </c>
      <c r="C145" s="38">
        <v>4.6</v>
      </c>
      <c r="D145" s="38" t="s">
        <v>35</v>
      </c>
      <c r="E145" s="38">
        <v>50</v>
      </c>
      <c r="F145" s="38">
        <f t="shared" si="10"/>
        <v>229.99999999999997</v>
      </c>
      <c r="G145" s="38"/>
      <c r="H145" s="38"/>
      <c r="I145" s="25" t="s">
        <v>183</v>
      </c>
      <c r="J145" s="48"/>
    </row>
    <row r="146" spans="1:10" s="18" customFormat="1" ht="22.5" customHeight="1">
      <c r="A146" s="86">
        <v>9</v>
      </c>
      <c r="B146" s="37" t="s">
        <v>184</v>
      </c>
      <c r="C146" s="38">
        <v>22</v>
      </c>
      <c r="D146" s="38" t="s">
        <v>35</v>
      </c>
      <c r="E146" s="38">
        <v>50</v>
      </c>
      <c r="F146" s="38">
        <f t="shared" si="10"/>
        <v>1100</v>
      </c>
      <c r="G146" s="38"/>
      <c r="H146" s="38"/>
      <c r="I146" s="25" t="s">
        <v>181</v>
      </c>
      <c r="J146" s="48"/>
    </row>
    <row r="147" spans="1:10" s="18" customFormat="1" ht="21" customHeight="1">
      <c r="A147" s="86">
        <v>10</v>
      </c>
      <c r="B147" s="37" t="s">
        <v>185</v>
      </c>
      <c r="C147" s="38">
        <v>4.6</v>
      </c>
      <c r="D147" s="38" t="s">
        <v>186</v>
      </c>
      <c r="E147" s="38">
        <v>1500</v>
      </c>
      <c r="F147" s="38">
        <f t="shared" si="10"/>
        <v>6899.999999999999</v>
      </c>
      <c r="G147" s="38"/>
      <c r="H147" s="38"/>
      <c r="I147" s="27" t="s">
        <v>187</v>
      </c>
      <c r="J147" s="48"/>
    </row>
    <row r="148" spans="1:10" ht="21.75" customHeight="1">
      <c r="A148" s="41">
        <v>11</v>
      </c>
      <c r="B148" s="40" t="s">
        <v>188</v>
      </c>
      <c r="C148" s="42">
        <v>4</v>
      </c>
      <c r="D148" s="89" t="s">
        <v>189</v>
      </c>
      <c r="E148" s="89">
        <v>1200</v>
      </c>
      <c r="F148" s="38">
        <f t="shared" si="10"/>
        <v>4800</v>
      </c>
      <c r="G148" s="89"/>
      <c r="H148" s="42"/>
      <c r="I148" s="28" t="s">
        <v>190</v>
      </c>
      <c r="J148" s="43"/>
    </row>
    <row r="149" spans="1:10" ht="17.25" customHeight="1">
      <c r="A149" s="86">
        <v>12</v>
      </c>
      <c r="B149" s="90" t="s">
        <v>191</v>
      </c>
      <c r="C149" s="41">
        <v>4</v>
      </c>
      <c r="D149" s="42" t="s">
        <v>103</v>
      </c>
      <c r="E149" s="42">
        <v>140</v>
      </c>
      <c r="F149" s="38">
        <f t="shared" si="10"/>
        <v>560</v>
      </c>
      <c r="G149" s="42"/>
      <c r="H149" s="42"/>
      <c r="I149" s="40" t="s">
        <v>192</v>
      </c>
      <c r="J149" s="43"/>
    </row>
    <row r="150" spans="1:10" ht="21.75" customHeight="1">
      <c r="A150" s="41">
        <v>11</v>
      </c>
      <c r="B150" s="40" t="s">
        <v>193</v>
      </c>
      <c r="C150" s="42">
        <f>2.4*2</f>
        <v>4.8</v>
      </c>
      <c r="D150" s="38" t="s">
        <v>35</v>
      </c>
      <c r="E150" s="89">
        <v>350</v>
      </c>
      <c r="F150" s="38">
        <f t="shared" si="10"/>
        <v>1680</v>
      </c>
      <c r="G150" s="89"/>
      <c r="H150" s="42"/>
      <c r="I150" s="28" t="s">
        <v>194</v>
      </c>
      <c r="J150" s="43"/>
    </row>
    <row r="151" spans="1:10" ht="21.75" customHeight="1">
      <c r="A151" s="41">
        <v>11</v>
      </c>
      <c r="B151" s="40" t="s">
        <v>195</v>
      </c>
      <c r="C151" s="42">
        <f>1.9*2</f>
        <v>3.8</v>
      </c>
      <c r="D151" s="38" t="s">
        <v>35</v>
      </c>
      <c r="E151" s="89">
        <v>350</v>
      </c>
      <c r="F151" s="38">
        <f t="shared" si="10"/>
        <v>1330</v>
      </c>
      <c r="G151" s="89"/>
      <c r="H151" s="42"/>
      <c r="I151" s="28" t="s">
        <v>194</v>
      </c>
      <c r="J151" s="43"/>
    </row>
    <row r="152" spans="1:10" ht="21.75" customHeight="1">
      <c r="A152" s="41">
        <v>11</v>
      </c>
      <c r="B152" s="40" t="s">
        <v>196</v>
      </c>
      <c r="C152" s="42">
        <f>1.5*2</f>
        <v>3</v>
      </c>
      <c r="D152" s="38" t="s">
        <v>35</v>
      </c>
      <c r="E152" s="89">
        <v>260</v>
      </c>
      <c r="F152" s="38">
        <f t="shared" si="10"/>
        <v>780</v>
      </c>
      <c r="G152" s="89"/>
      <c r="H152" s="42"/>
      <c r="I152" s="28" t="s">
        <v>194</v>
      </c>
      <c r="J152" s="43"/>
    </row>
    <row r="153" spans="1:10" ht="16.5" customHeight="1">
      <c r="A153" s="86">
        <v>13</v>
      </c>
      <c r="B153" s="90" t="s">
        <v>197</v>
      </c>
      <c r="C153" s="41">
        <v>1</v>
      </c>
      <c r="D153" s="42" t="s">
        <v>189</v>
      </c>
      <c r="E153" s="42">
        <v>600</v>
      </c>
      <c r="F153" s="38">
        <f t="shared" si="10"/>
        <v>600</v>
      </c>
      <c r="G153" s="42"/>
      <c r="H153" s="42"/>
      <c r="I153" s="27" t="s">
        <v>198</v>
      </c>
      <c r="J153" s="43"/>
    </row>
    <row r="154" spans="1:10" ht="22.5" customHeight="1">
      <c r="A154" s="41">
        <v>14</v>
      </c>
      <c r="B154" s="90" t="s">
        <v>199</v>
      </c>
      <c r="C154" s="41">
        <v>6.8</v>
      </c>
      <c r="D154" s="42" t="s">
        <v>35</v>
      </c>
      <c r="E154" s="42">
        <v>330</v>
      </c>
      <c r="F154" s="38">
        <f t="shared" si="10"/>
        <v>2244</v>
      </c>
      <c r="G154" s="42"/>
      <c r="H154" s="42"/>
      <c r="I154" s="27" t="s">
        <v>200</v>
      </c>
      <c r="J154" s="43"/>
    </row>
    <row r="155" spans="1:10" ht="18" customHeight="1">
      <c r="A155" s="86">
        <v>15</v>
      </c>
      <c r="B155" s="90" t="s">
        <v>201</v>
      </c>
      <c r="C155" s="41">
        <f>1.9*2.2</f>
        <v>4.18</v>
      </c>
      <c r="D155" s="42" t="s">
        <v>35</v>
      </c>
      <c r="E155" s="42">
        <v>220</v>
      </c>
      <c r="F155" s="38">
        <f t="shared" si="10"/>
        <v>919.5999999999999</v>
      </c>
      <c r="G155" s="42"/>
      <c r="H155" s="42"/>
      <c r="I155" s="27"/>
      <c r="J155" s="43"/>
    </row>
    <row r="156" spans="1:10" ht="18" customHeight="1">
      <c r="A156" s="86">
        <v>16</v>
      </c>
      <c r="B156" s="90" t="s">
        <v>202</v>
      </c>
      <c r="C156" s="41">
        <f>2*2.2</f>
        <v>4.4</v>
      </c>
      <c r="D156" s="42" t="s">
        <v>35</v>
      </c>
      <c r="E156" s="42">
        <v>220</v>
      </c>
      <c r="F156" s="38">
        <f t="shared" si="10"/>
        <v>968.0000000000001</v>
      </c>
      <c r="G156" s="42"/>
      <c r="H156" s="42"/>
      <c r="I156" s="27"/>
      <c r="J156" s="43"/>
    </row>
    <row r="157" spans="1:10" ht="19.5" customHeight="1">
      <c r="A157" s="41">
        <v>17</v>
      </c>
      <c r="B157" s="90" t="s">
        <v>203</v>
      </c>
      <c r="C157" s="41">
        <v>1</v>
      </c>
      <c r="D157" s="42" t="s">
        <v>123</v>
      </c>
      <c r="E157" s="42">
        <v>280</v>
      </c>
      <c r="F157" s="38">
        <f t="shared" si="10"/>
        <v>280</v>
      </c>
      <c r="G157" s="42"/>
      <c r="H157" s="42"/>
      <c r="I157" s="25" t="s">
        <v>203</v>
      </c>
      <c r="J157" s="43"/>
    </row>
    <row r="158" spans="1:10" ht="16.5" customHeight="1">
      <c r="A158" s="86">
        <v>18</v>
      </c>
      <c r="B158" s="91" t="s">
        <v>204</v>
      </c>
      <c r="C158" s="41">
        <v>1</v>
      </c>
      <c r="D158" s="42" t="s">
        <v>123</v>
      </c>
      <c r="E158" s="42">
        <v>500</v>
      </c>
      <c r="F158" s="38">
        <f t="shared" si="10"/>
        <v>500</v>
      </c>
      <c r="G158" s="42"/>
      <c r="H158" s="42"/>
      <c r="I158" s="25" t="s">
        <v>205</v>
      </c>
      <c r="J158" s="43"/>
    </row>
    <row r="159" spans="1:10" ht="16.5" customHeight="1">
      <c r="A159" s="86">
        <v>19</v>
      </c>
      <c r="B159" s="91" t="s">
        <v>206</v>
      </c>
      <c r="C159" s="41">
        <v>1</v>
      </c>
      <c r="D159" s="42" t="s">
        <v>123</v>
      </c>
      <c r="E159" s="42">
        <v>800</v>
      </c>
      <c r="F159" s="38">
        <f t="shared" si="10"/>
        <v>800</v>
      </c>
      <c r="G159" s="42"/>
      <c r="H159" s="42"/>
      <c r="I159" s="25" t="s">
        <v>205</v>
      </c>
      <c r="J159" s="43"/>
    </row>
    <row r="160" spans="1:256" ht="19.5" customHeight="1">
      <c r="A160" s="41">
        <v>20</v>
      </c>
      <c r="B160" s="28" t="s">
        <v>207</v>
      </c>
      <c r="C160" s="41">
        <v>1</v>
      </c>
      <c r="D160" s="42" t="s">
        <v>123</v>
      </c>
      <c r="E160" s="42">
        <v>800</v>
      </c>
      <c r="F160" s="38">
        <f t="shared" si="10"/>
        <v>800</v>
      </c>
      <c r="G160" s="42"/>
      <c r="H160" s="42"/>
      <c r="I160" s="25" t="s">
        <v>205</v>
      </c>
      <c r="J160" s="44"/>
      <c r="K160" s="23"/>
      <c r="L160" s="23"/>
      <c r="M160" s="23"/>
      <c r="N160" s="23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/>
      <c r="IR160" s="9"/>
      <c r="IS160" s="9"/>
      <c r="IT160" s="9"/>
      <c r="IU160" s="9"/>
      <c r="IV160" s="9"/>
    </row>
    <row r="161" spans="1:256" ht="19.5" customHeight="1">
      <c r="A161" s="86">
        <v>21</v>
      </c>
      <c r="B161" s="28" t="s">
        <v>208</v>
      </c>
      <c r="C161" s="41">
        <v>3</v>
      </c>
      <c r="D161" s="42" t="s">
        <v>123</v>
      </c>
      <c r="E161" s="42">
        <v>200</v>
      </c>
      <c r="F161" s="38">
        <f t="shared" si="10"/>
        <v>600</v>
      </c>
      <c r="G161" s="42"/>
      <c r="H161" s="42"/>
      <c r="I161" s="25" t="s">
        <v>205</v>
      </c>
      <c r="J161" s="44"/>
      <c r="K161" s="23"/>
      <c r="L161" s="23"/>
      <c r="M161" s="23"/>
      <c r="N161" s="23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  <c r="IP161" s="9"/>
      <c r="IQ161" s="9"/>
      <c r="IR161" s="9"/>
      <c r="IS161" s="9"/>
      <c r="IT161" s="9"/>
      <c r="IU161" s="9"/>
      <c r="IV161" s="9"/>
    </row>
    <row r="162" spans="1:256" ht="24.75" customHeight="1">
      <c r="A162" s="86">
        <v>22</v>
      </c>
      <c r="B162" s="28" t="s">
        <v>209</v>
      </c>
      <c r="C162" s="41">
        <v>1</v>
      </c>
      <c r="D162" s="42" t="s">
        <v>47</v>
      </c>
      <c r="E162" s="42">
        <v>280</v>
      </c>
      <c r="F162" s="38">
        <f t="shared" si="10"/>
        <v>280</v>
      </c>
      <c r="G162" s="42"/>
      <c r="H162" s="42"/>
      <c r="I162" s="40" t="s">
        <v>192</v>
      </c>
      <c r="J162" s="44"/>
      <c r="K162" s="23"/>
      <c r="L162" s="23"/>
      <c r="M162" s="23"/>
      <c r="N162" s="23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  <c r="IQ162" s="9"/>
      <c r="IR162" s="9"/>
      <c r="IS162" s="9"/>
      <c r="IT162" s="9"/>
      <c r="IU162" s="9"/>
      <c r="IV162" s="9"/>
    </row>
    <row r="163" spans="1:10" ht="19.5" customHeight="1">
      <c r="A163" s="41">
        <v>23</v>
      </c>
      <c r="B163" s="90" t="s">
        <v>210</v>
      </c>
      <c r="C163" s="41">
        <v>1</v>
      </c>
      <c r="D163" s="42" t="s">
        <v>123</v>
      </c>
      <c r="E163" s="42">
        <v>600</v>
      </c>
      <c r="F163" s="38">
        <f t="shared" si="10"/>
        <v>600</v>
      </c>
      <c r="G163" s="42"/>
      <c r="H163" s="42"/>
      <c r="I163" s="40" t="s">
        <v>211</v>
      </c>
      <c r="J163" s="43"/>
    </row>
    <row r="164" spans="1:10" ht="24.75" customHeight="1">
      <c r="A164" s="86">
        <v>24</v>
      </c>
      <c r="B164" s="90" t="s">
        <v>212</v>
      </c>
      <c r="C164" s="41">
        <v>1</v>
      </c>
      <c r="D164" s="42" t="s">
        <v>123</v>
      </c>
      <c r="E164" s="42">
        <v>1500</v>
      </c>
      <c r="F164" s="38">
        <f t="shared" si="10"/>
        <v>1500</v>
      </c>
      <c r="G164" s="42"/>
      <c r="H164" s="42"/>
      <c r="I164" s="28" t="s">
        <v>213</v>
      </c>
      <c r="J164" s="43"/>
    </row>
    <row r="165" spans="1:10" ht="15.75">
      <c r="A165" s="92"/>
      <c r="B165" s="93" t="s">
        <v>214</v>
      </c>
      <c r="C165" s="92"/>
      <c r="D165" s="156"/>
      <c r="E165" s="156"/>
      <c r="F165" s="94">
        <f>SUM(F138:F164)</f>
        <v>38346.6</v>
      </c>
      <c r="G165" s="95"/>
      <c r="H165" s="95"/>
      <c r="I165" s="93" t="s">
        <v>215</v>
      </c>
      <c r="J165" s="43"/>
    </row>
    <row r="166" ht="33" customHeight="1"/>
    <row r="167" spans="1:10" ht="20.25">
      <c r="A167" s="157" t="s">
        <v>216</v>
      </c>
      <c r="B167" s="158"/>
      <c r="C167" s="84"/>
      <c r="D167" s="84"/>
      <c r="E167" s="84"/>
      <c r="F167" s="84"/>
      <c r="G167" s="84"/>
      <c r="H167" s="84"/>
      <c r="I167" s="85"/>
      <c r="J167" s="43"/>
    </row>
    <row r="168" spans="1:10" s="15" customFormat="1" ht="45" customHeight="1">
      <c r="A168" s="109">
        <v>1</v>
      </c>
      <c r="B168" s="60" t="s">
        <v>217</v>
      </c>
      <c r="C168" s="109">
        <f>1.9*2.8</f>
        <v>5.319999999999999</v>
      </c>
      <c r="D168" s="109" t="s">
        <v>35</v>
      </c>
      <c r="E168" s="110">
        <v>280</v>
      </c>
      <c r="F168" s="109">
        <f>C168*E168</f>
        <v>1489.6</v>
      </c>
      <c r="G168" s="111">
        <v>73</v>
      </c>
      <c r="H168" s="114">
        <f>C168*G168</f>
        <v>388.35999999999996</v>
      </c>
      <c r="I168" s="112" t="s">
        <v>218</v>
      </c>
      <c r="J168" s="113"/>
    </row>
    <row r="169" spans="1:10" s="15" customFormat="1" ht="33" customHeight="1">
      <c r="A169" s="109">
        <v>2</v>
      </c>
      <c r="B169" s="60" t="s">
        <v>217</v>
      </c>
      <c r="C169" s="109">
        <f>1.9*2.8</f>
        <v>5.319999999999999</v>
      </c>
      <c r="D169" s="109" t="s">
        <v>35</v>
      </c>
      <c r="E169" s="110">
        <v>330</v>
      </c>
      <c r="F169" s="109">
        <f>C169*E169</f>
        <v>1755.6</v>
      </c>
      <c r="G169" s="111">
        <v>73</v>
      </c>
      <c r="H169" s="114">
        <f>C169*G169</f>
        <v>388.35999999999996</v>
      </c>
      <c r="I169" s="112" t="s">
        <v>219</v>
      </c>
      <c r="J169" s="113"/>
    </row>
    <row r="170" spans="1:10" s="15" customFormat="1" ht="39.75" customHeight="1">
      <c r="A170" s="109">
        <v>3</v>
      </c>
      <c r="B170" s="60" t="s">
        <v>217</v>
      </c>
      <c r="C170" s="109">
        <f>2*2.2</f>
        <v>4.4</v>
      </c>
      <c r="D170" s="109" t="s">
        <v>35</v>
      </c>
      <c r="E170" s="131">
        <v>380</v>
      </c>
      <c r="F170" s="109">
        <f>C170*E170</f>
        <v>1672.0000000000002</v>
      </c>
      <c r="G170" s="109">
        <v>73</v>
      </c>
      <c r="H170" s="114">
        <f>C170*G170</f>
        <v>321.20000000000005</v>
      </c>
      <c r="I170" s="112" t="s">
        <v>220</v>
      </c>
      <c r="J170" s="113"/>
    </row>
    <row r="172" ht="14.25">
      <c r="H172" s="114"/>
    </row>
  </sheetData>
  <mergeCells count="56">
    <mergeCell ref="A1:I1"/>
    <mergeCell ref="A2:I2"/>
    <mergeCell ref="A3:I3"/>
    <mergeCell ref="A4:I4"/>
    <mergeCell ref="A5:I5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E16:F16"/>
    <mergeCell ref="G16:H16"/>
    <mergeCell ref="I16:I17"/>
    <mergeCell ref="A18:B18"/>
    <mergeCell ref="A33:B33"/>
    <mergeCell ref="A40:B40"/>
    <mergeCell ref="A48:B48"/>
    <mergeCell ref="A54:B54"/>
    <mergeCell ref="A60:B60"/>
    <mergeCell ref="A68:B68"/>
    <mergeCell ref="A77:B77"/>
    <mergeCell ref="A86:B86"/>
    <mergeCell ref="A97:B97"/>
    <mergeCell ref="A103:B103"/>
    <mergeCell ref="C112:E112"/>
    <mergeCell ref="C113:E113"/>
    <mergeCell ref="F113:H113"/>
    <mergeCell ref="C114:E114"/>
    <mergeCell ref="F114:H114"/>
    <mergeCell ref="B127:I127"/>
    <mergeCell ref="B128:I128"/>
    <mergeCell ref="C121:E121"/>
    <mergeCell ref="F121:H121"/>
    <mergeCell ref="B123:I123"/>
    <mergeCell ref="B124:I124"/>
    <mergeCell ref="H135:I135"/>
    <mergeCell ref="A137:B137"/>
    <mergeCell ref="B129:I129"/>
    <mergeCell ref="B130:I130"/>
    <mergeCell ref="B131:I131"/>
    <mergeCell ref="B132:I132"/>
    <mergeCell ref="D165:E165"/>
    <mergeCell ref="A167:B167"/>
    <mergeCell ref="A16:A17"/>
    <mergeCell ref="B16:B17"/>
    <mergeCell ref="C16:C17"/>
    <mergeCell ref="D16:D17"/>
    <mergeCell ref="B133:C133"/>
    <mergeCell ref="B135:D135"/>
    <mergeCell ref="B125:I125"/>
    <mergeCell ref="B126:I126"/>
  </mergeCells>
  <printOptions/>
  <pageMargins left="0.2798611111111111" right="0" top="0.5111111111111111" bottom="0.5902777777777778" header="0.15902777777777777" footer="0.11805555555555555"/>
  <pageSetup horizontalDpi="600" verticalDpi="600" orientation="portrait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cp:lastPrinted>2012-02-28T02:19:37Z</cp:lastPrinted>
  <dcterms:created xsi:type="dcterms:W3CDTF">2006-09-24T05:52:42Z</dcterms:created>
  <dcterms:modified xsi:type="dcterms:W3CDTF">2012-07-10T06:40:36Z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