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方案" sheetId="1" r:id="rId1"/>
  </sheets>
  <definedNames>
    <definedName name="_xlnm.Print_Area" localSheetId="0">'方案'!$A$1:$I$177</definedName>
    <definedName name="_xlnm.Print_Titles" localSheetId="0">'方案'!$16:$17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<sst xmlns="http://schemas.openxmlformats.org/spreadsheetml/2006/main" count="450" uniqueCount="241">
  <si>
    <t>平面布局方案，客餐厅效果图，整套施工图（根据设计复杂程度确定设计费）。</t>
  </si>
  <si>
    <t>红砖包管,水泥沙浆抹平（不含表层装饰）宽度350mm以下，超出另计</t>
  </si>
  <si>
    <t>木制作混油饰面</t>
  </si>
  <si>
    <t>熊猫牌或赣昌牌多股软线，空调、卫生间及厨房安装4平方线（地线2.5平方），普通插座2.5平方线（地线1.5平方），照明线1.5平方线，（熊猫牌电线中国十大品牌之一。）如需安装熊猫牌6平方软线，材料费按7元/m计算。</t>
  </si>
  <si>
    <t>电视线、网络线、电话线采用中国名牌“熊猫”品牌，电视线采用熊猫牌屏蔽线（上海生产）。熊猫牌音响线价格按4.5元/m另计。</t>
  </si>
  <si>
    <t>墙面批灰</t>
  </si>
  <si>
    <t>墙面开槽，海螺牌32.5硅酸盐水泥沙浆铺贴,踢脚线与墙面齐平，不含踢脚线。</t>
  </si>
  <si>
    <t>水泥砂浆铺贴过门石（过门石业主自购）。</t>
  </si>
  <si>
    <t>北京齐家盛装饰南昌分公司工程报价单</t>
  </si>
  <si>
    <t>京城唯一透明化报价，核算成本才是硬道理       TEL:079188452219  88452319</t>
  </si>
  <si>
    <t>业主：   电话：    邮箱：</t>
  </si>
  <si>
    <t xml:space="preserve">板  材
</t>
  </si>
  <si>
    <t>木器漆</t>
  </si>
  <si>
    <t>涂  料</t>
  </si>
  <si>
    <t>强电线</t>
  </si>
  <si>
    <t>弱电线</t>
  </si>
  <si>
    <t>防  水</t>
  </si>
  <si>
    <t>给水管</t>
  </si>
  <si>
    <t>排水管</t>
  </si>
  <si>
    <t>广东港丰牌PVC-U新型复合排水管（通过中国环境标志产品认证、通过“产品质量国家免检“资格认证）</t>
  </si>
  <si>
    <t>电工套管</t>
  </si>
  <si>
    <t>水泥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</si>
  <si>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</si>
  <si>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</si>
  <si>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</si>
  <si>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</si>
  <si>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</si>
  <si>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</si>
  <si>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</si>
  <si>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</si>
  <si>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</si>
  <si>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拆墙（12墙）</t>
  </si>
  <si>
    <t>㎡</t>
  </si>
  <si>
    <t>砌墙（12墙）</t>
  </si>
  <si>
    <t>红砖或轻体砖砌墙，墙面粉刷价格另计（不含表层装饰）</t>
  </si>
  <si>
    <t>双面墙体粉刷</t>
  </si>
  <si>
    <t>海螺牌32.5硅酸盐水泥、中砂双面墙体粉刷、抹平。</t>
  </si>
  <si>
    <t>门顶过门梁</t>
  </si>
  <si>
    <t>块</t>
  </si>
  <si>
    <t>m</t>
  </si>
  <si>
    <t>项</t>
  </si>
  <si>
    <t>开门洞（12墙）</t>
  </si>
  <si>
    <t>樘</t>
  </si>
  <si>
    <t>鞋柜处挖洞</t>
  </si>
  <si>
    <t>个</t>
  </si>
  <si>
    <t>小计</t>
  </si>
  <si>
    <t>墙面批灰</t>
  </si>
  <si>
    <t>墙面膏灰局部批荡找平，墙面开槽处石膏找平，贴布，挂网或滚涂墙固等。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</si>
  <si>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</si>
  <si>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</si>
  <si>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地面保护</t>
  </si>
  <si>
    <t>过门石</t>
  </si>
  <si>
    <t>窗台大理石</t>
  </si>
  <si>
    <t>水泥砂浆铺贴窗台大理石（大理石业主自购）。</t>
  </si>
  <si>
    <t>贴暗装踢脚线</t>
  </si>
  <si>
    <t>包立管</t>
  </si>
  <si>
    <t>根</t>
  </si>
  <si>
    <t>红砖包管,水泥沙浆抹灰（不含表层装饰）宽度350mm以下，超出另计</t>
  </si>
  <si>
    <t>柜体防潮处理</t>
  </si>
  <si>
    <t>地面找平</t>
  </si>
  <si>
    <t>无门衣柜</t>
  </si>
  <si>
    <t>吊柜</t>
  </si>
  <si>
    <t>柜体背板与墙面交接面涂刷防水及清漆。</t>
  </si>
  <si>
    <t>海螺牌32.5硅酸盐水泥、中砂水泥沙浆铺贴。规格≥250mm≤800mm　不含找平、拉毛、及地面处理(主材业主自购，贴砖厚度不超过40mm，超过厚度补材料差价)</t>
  </si>
  <si>
    <t>贴墙砖</t>
  </si>
  <si>
    <t>墙面做防水</t>
  </si>
  <si>
    <t>地面做防水</t>
  </si>
  <si>
    <t>地漏安装</t>
  </si>
  <si>
    <t>人工安装，地漏业主自购。</t>
  </si>
  <si>
    <t>海螺牌32.5硅酸盐水泥、中砂水泥沙浆铺贴。
 规格≥250mm≤800mm　不含找平、拉毛、及地面处理
(主材、勾缝剂业主自购，贴砖厚度不超过40mm，超过40mm每平方增加材料费10元)</t>
  </si>
  <si>
    <t>沉箱处理</t>
  </si>
  <si>
    <t>红砖砌台，海螺牌32.5硅酸盐水泥、中砂及8厘钢筋现场制作预制板架空处理（包括沉箱底放坡度及二次排水）</t>
  </si>
  <si>
    <t>套</t>
  </si>
  <si>
    <t>成本核算</t>
  </si>
  <si>
    <t>材料</t>
  </si>
  <si>
    <t>管理费</t>
  </si>
  <si>
    <t>总价*8%</t>
  </si>
  <si>
    <t>毛利润</t>
  </si>
  <si>
    <t>总价*17%</t>
  </si>
  <si>
    <t>非利润代收费</t>
  </si>
  <si>
    <t>垃圾清运费</t>
  </si>
  <si>
    <t>开关面板，五金件安装</t>
  </si>
  <si>
    <t>设计费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</si>
  <si>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</si>
  <si>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</si>
  <si>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</si>
  <si>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</si>
  <si>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</si>
  <si>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以上所有项目及数量按实际发生量为准，门窗洞面积不减，若面积有误多则退、少则由公司承担原则.</t>
  </si>
  <si>
    <t>房间每增加一种颜色的墙漆，增加200元。</t>
  </si>
  <si>
    <t>物业装修押金一律由业主自己承担。</t>
  </si>
  <si>
    <t>本报价不含税金及物业押金，物业管理处所交一切费用、押金由业主支付。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</si>
  <si>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</si>
  <si>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</si>
  <si>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                    乙方：</t>
  </si>
  <si>
    <t>主材部分（估算）</t>
  </si>
  <si>
    <t>业主自购</t>
  </si>
  <si>
    <t>全房五孔插座</t>
  </si>
  <si>
    <t>全房空调插座</t>
  </si>
  <si>
    <t>电脑插座</t>
  </si>
  <si>
    <t>电话插座</t>
  </si>
  <si>
    <t>电视插座</t>
  </si>
  <si>
    <t>单控开关</t>
  </si>
  <si>
    <t>双控单开</t>
  </si>
  <si>
    <t>单控双开</t>
  </si>
  <si>
    <t>单控三开</t>
  </si>
  <si>
    <t>客餐厅地砖</t>
  </si>
  <si>
    <t>主卧衣柜移门</t>
  </si>
  <si>
    <t>次卧衣柜移门</t>
  </si>
  <si>
    <t>阳台地砖</t>
  </si>
  <si>
    <t>阳台墙砖</t>
  </si>
  <si>
    <t>厨房地砖</t>
  </si>
  <si>
    <t>厨房墙砖</t>
  </si>
  <si>
    <t>厨房铝扣板吊顶</t>
  </si>
  <si>
    <t>卫生间铝扣板吊顶</t>
  </si>
  <si>
    <t>马桶</t>
  </si>
  <si>
    <t>洗面盆台盆低柜</t>
  </si>
  <si>
    <t>花洒</t>
  </si>
  <si>
    <t>仅人工费，垃圾装袋，运至物业指定垃圾堆放处。</t>
  </si>
  <si>
    <t>海螺牌32.5硅酸盐水泥、中砂及8厘钢筋现场制作
 规格≤1.2m　不足1米按一米计</t>
  </si>
  <si>
    <t>二级造型吊顶</t>
  </si>
  <si>
    <t>粉线槽</t>
  </si>
  <si>
    <t>齐家盛装饰南昌分公司专用地面保护膜.</t>
  </si>
  <si>
    <t>鞋柜百叶门</t>
  </si>
  <si>
    <t>扇</t>
  </si>
  <si>
    <t>千年舟E1级大芯板或指接板，框架结构，同品牌3厘饰面板饰面，实木线条现场制作百叶，不含油漆。</t>
  </si>
  <si>
    <t>m</t>
  </si>
  <si>
    <t>木制作柜内刷清漆</t>
  </si>
  <si>
    <t>所有材料可由客户自己购买.</t>
  </si>
  <si>
    <t>一、灯具类</t>
  </si>
  <si>
    <t>二、瓷砖类</t>
  </si>
  <si>
    <t>三、地板类</t>
  </si>
  <si>
    <t>四、门窗类</t>
  </si>
  <si>
    <t>五、卫浴类</t>
  </si>
  <si>
    <t>六、橱柜类</t>
  </si>
  <si>
    <t>七、集成吊顶类</t>
  </si>
  <si>
    <t>卧室木地板</t>
  </si>
  <si>
    <t>个</t>
  </si>
  <si>
    <t>雷邦士通用型防水涂料  东方雨虹牌防水灰浆涂料（通过ISO9001：2000质量管理体系认证，通过ISO14001-2004环境管理体系认证，通过GB/T28001-2001职业健康安全管理体系认证）或德高牌防水涂料（法国PAREX（派丽）集团全资企业——世界五百强）</t>
  </si>
  <si>
    <t>仅人工费，垃圾装袋，运至物业指定垃圾堆放处，含修补。</t>
  </si>
  <si>
    <t>熊猫牌双色PVC绝缘电工套管</t>
  </si>
  <si>
    <t>鞋柜处挖洞，深度不超过150mm，水泥砂浆修补，靠外墙处需刷防水涂料（根据实际大小确定价格）。</t>
  </si>
  <si>
    <t>顶面刮腻子及刷漆</t>
  </si>
  <si>
    <t>墙面刮腻子及刷漆</t>
  </si>
  <si>
    <t>海螺牌32.5硅酸盐水泥，江西生产（视各小区所使用的品牌而定）。</t>
  </si>
  <si>
    <t>齐家盛装饰部分材料品牌说明</t>
  </si>
  <si>
    <t>工程地址：</t>
  </si>
  <si>
    <t>进口皮尔萨PP-R管（国际品牌，世界五百强排名212位，全球最早荣获德国HY双环保认证、土耳其原装进口水管）、日丰给水管。</t>
  </si>
  <si>
    <t xml:space="preserve">（1）千年舟E1级杉木指接板，框架结构，9厘背板                         （2）外贴3厘饰面板，实木线条收口
（3）衣柜门价格另计，饰面油漆价格另计                               （4）不含五金、玻璃，柜内贴波音软片、饰面板价格另计                  （5）衣柜厚度为60cm内，柜内特殊功能制作另计                         （6）靠墙背板防潮处理  价格另计                                     （7）柜内抽屉数不超过2个,每增加一个另加60.00元/个
</t>
  </si>
  <si>
    <t xml:space="preserve">（1）千年舟E1级杉木指接板，框架结构，9厘背板                         （2）外贴3厘饰面板，实木线条收口。                              （3）饰面油漆价格另计                                              （4）不含五金、玻璃，柜内贴波音软片、饰面板价格另计                  （5）衣柜厚度为60cm内，柜内特殊功能制作另计                         （6）靠墙背板防潮处理  价格另计                                     </t>
  </si>
  <si>
    <t>刷雷邦士通用型防水涂料两遍。</t>
  </si>
  <si>
    <t>㎡</t>
  </si>
  <si>
    <t>1、原地面清理，海螺牌强度32.5普通硅酸盐水泥沙浆抹平。2、找平厚度平均不超过40mm，超过此厚度另增加材料费10元/㎡。</t>
  </si>
  <si>
    <t>地面刷雷邦士通用型防水涂料两遍，返墙300mm。</t>
  </si>
  <si>
    <t>材料搬运费</t>
  </si>
  <si>
    <t xml:space="preserve">（1）千年舟E1级杉木指接板，框架结构，9厘背板                         （2）外贴3厘饰面板，实木线条收口。定制实木线条价格另计，按30元/m计算
（3）含装饰柜柜门，柜内饰面板。                                   （4）饰面油漆价格另计                                            （5）不含五金、玻璃                                             （6）装饰柜厚度为40cm内，柜内特殊功能制作另计                         （7）靠墙背板防潮处理  价格另计                                     
</t>
  </si>
  <si>
    <t xml:space="preserve">（1）千年舟E1级杉木指接板，框架结构，9厘背板                         （2）外贴3厘饰面板，实木线条收口
（3）不含五金、玻璃，柜内贴波音软片、饰面板价格另计                  （4）厚度为45cm内，柜内特殊功能制作另计                         （5）靠墙背板防潮处理价格另计                                   （6）饰面油漆价格另计                                          </t>
  </si>
  <si>
    <t>刷华润或多乐士底漆一遍，打磨平整，刷面漆一遍。</t>
  </si>
  <si>
    <t>次卫生间地砖</t>
  </si>
  <si>
    <t>次卫生间墙砖</t>
  </si>
  <si>
    <t>刷华润或多乐士底漆一遍，打磨平整，刷面漆一遍。</t>
  </si>
  <si>
    <t xml:space="preserve">（1）千年舟E1级杉木指接板，框架结构，9厘背板                         （2）外贴3厘饰面板，实木线条收口。                              （3）饰面油漆价格另计                                              （4）不含五金、玻璃，柜内贴波音软片、饰面板价格另计                  （5）吊柜厚度为60cm内，柜内特殊功能制作另计                         （6）靠墙背板防潮处理价格另计                                     </t>
  </si>
  <si>
    <t>地面刷雷邦士通用型防水涂料两遍，返墙300mm（含二次防水）。</t>
  </si>
  <si>
    <t xml:space="preserve">（1）千年舟E1级杉木指接板，框架结构，9厘背板                         （2）外贴3厘饰面板，实木线条收口。特殊定制线条价格另计，按30元/m计算
（3）含书柜柜门，柜内饰面板。                                   （4）饰面油漆价格另计                                            （5）不含五金、玻璃                                             （6）书柜厚度为35cm内，柜内特殊功能制作另计                         （7）靠墙背板防潮处理  价格另计                                     
</t>
  </si>
  <si>
    <t>开槽处水泥沙浆抹平，底盒固定（三房以上的按480元计材料费和人工费）。</t>
  </si>
  <si>
    <t>编织袋、人工费(运至小区内物业指定地点.)，各工种工程垃圾清运（电梯房按工程量的1%计算，小高层三层以上的按工程量的1.5%计算）。</t>
  </si>
  <si>
    <t>乙方所购材料分类给各工种搬运的费用。实际根据楼层高度和路程远近计算(电梯房按工程量的1.5%计算，小高层三层以上的按工程量的2%计算)。</t>
  </si>
  <si>
    <t>轻钢龙骨做骨架，制作规格为400mm*400mm,龙牌石膏板饰面。石膏板拼接处留缝3-8mm，快粘粉或石膏粉填充，牛皮纸或绷带粘缝处理，自攻钉刷防锈漆。(不含木质线条、石膏线条、木质雕花及表面装饰），宽度不超过600mm.</t>
  </si>
  <si>
    <t>空气开关</t>
  </si>
  <si>
    <t>品牌：    ，型号：    ，规格：    ，颜色：    。</t>
  </si>
  <si>
    <t>合计</t>
  </si>
  <si>
    <t>主材费用</t>
  </si>
  <si>
    <t>总计</t>
  </si>
  <si>
    <t>全包费用</t>
  </si>
  <si>
    <t>品牌：    ，型号：    ，规格：    ，材质：    ，颜色：    。</t>
  </si>
  <si>
    <t>卫生间平开门</t>
  </si>
  <si>
    <t>半包总价</t>
  </si>
  <si>
    <t>一、拆除、基础工程</t>
  </si>
  <si>
    <t>二、客餐厅及走道装修工程</t>
  </si>
  <si>
    <t>三、主卧装修工程</t>
  </si>
  <si>
    <t>四、次卧装修工程</t>
  </si>
  <si>
    <t>五、客卧（书房）装修工程</t>
  </si>
  <si>
    <t>六、厨房装修工程</t>
  </si>
  <si>
    <t xml:space="preserve">佳家鼠，千年舟等E1级工程专用大芯板和直接板(规格：1220*2440，厚度：17MM，浙江生产，通过国家质量认证。如需使用E0级千年舟板材，木制品材料费在原报价的基础上上调30元/㎡),同品牌系列饰面板及木线条,如市场缺货，可用同等品质、同等价位的其它品牌代替。石膏板为北京产龙牌纸面石膏板，厚度为9mm。
</t>
  </si>
  <si>
    <t>㎡</t>
  </si>
  <si>
    <r>
      <t>开关面板采用</t>
    </r>
    <r>
      <rPr>
        <sz val="10"/>
        <color indexed="8"/>
        <rFont val="宋体"/>
        <family val="0"/>
      </rPr>
      <t>TCL品牌，型号为A6系列，86型 ，颜色为白色。</t>
    </r>
  </si>
  <si>
    <t>片</t>
  </si>
  <si>
    <r>
      <t>材质：黑金砂，厚度：1</t>
    </r>
    <r>
      <rPr>
        <sz val="10"/>
        <color indexed="8"/>
        <rFont val="宋体"/>
        <family val="0"/>
      </rPr>
      <t>0mm</t>
    </r>
    <r>
      <rPr>
        <sz val="10"/>
        <color indexed="8"/>
        <rFont val="宋体"/>
        <family val="0"/>
      </rPr>
      <t>。加工、磨边。</t>
    </r>
  </si>
  <si>
    <r>
      <t>材质：人造米黄或浅啡网，厚度</t>
    </r>
    <r>
      <rPr>
        <sz val="10"/>
        <color indexed="8"/>
        <rFont val="宋体"/>
        <family val="0"/>
      </rPr>
      <t>: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0mm。</t>
    </r>
    <r>
      <rPr>
        <sz val="10"/>
        <color indexed="8"/>
        <rFont val="宋体"/>
        <family val="0"/>
      </rPr>
      <t>加工、磨边。</t>
    </r>
  </si>
  <si>
    <t>开关面板、卫浴小五金、灯具安装费：二居室为280元/套，三居室为350元/套，四居室及以上为420元/套,复式楼为600元/套，别墅850元/套（水晶灯安装价格另计，根据实际复杂程度计人工费）。</t>
  </si>
  <si>
    <t>榻榻米</t>
  </si>
  <si>
    <t>千年舟E1级大芯板打底，外贴3厘饰面板，不含五金、玻璃，高度&lt;450mm，柜内特殊功能价格另计。</t>
  </si>
  <si>
    <t>七、公卫装修工程</t>
  </si>
  <si>
    <t>八、生活阳台装修工程</t>
  </si>
  <si>
    <t>装饰层板</t>
  </si>
  <si>
    <t>项</t>
  </si>
  <si>
    <t>多乐士腻子粉，内墙涂料多乐士家丽安无添加，多乐士无添加，多乐士金装五合一，立邦丽易涂优，立邦绮得丽，立邦净味120二合一。</t>
  </si>
  <si>
    <t>批刮多乐士腻子二遍，打磨平整。刷底漆一遍，多乐士家丽安无添加面漆二遍。(不含特殊处理)喷涂加8元/m2。</t>
  </si>
  <si>
    <t>多乐士木饰优系列，华润“ 超易洁透明底漆” ，“超易洁哑光面漆” ，“ 超易洁白底,面漆”木器漆。经典木器漆（通过中国环境标志产品认证、荣获“中国十佳建筑涂料品牌”“中国环保产品认证”）。</t>
  </si>
  <si>
    <t>（1）多乐士白漆或调色漆.同一木制品同时使用二种以上颜色着色漆价格另计    （2）刮底灰，打磨平整  （3）三底二面  （4）按展开面积计算，门扇玻璃不除面积</t>
  </si>
  <si>
    <t xml:space="preserve">          2013年   月   日</t>
  </si>
  <si>
    <t>2013年   月   日</t>
  </si>
  <si>
    <t>房门（免漆门）</t>
  </si>
  <si>
    <t>樘</t>
  </si>
  <si>
    <t>八、石材类</t>
  </si>
  <si>
    <t>品牌：  新濠陶瓷  ，型号：    ，规格：    ，花色：    。</t>
  </si>
  <si>
    <t>品牌:广东品牌新濠，型号:XB80021，规格:800*800，花色:南岛风情 。</t>
  </si>
  <si>
    <t>品牌：  欧派吊顶  ，型号：    ，规格：    ，颜色：    。</t>
  </si>
  <si>
    <t>品牌：  欧派吊顶  ，型号：    ，规格：    ，颜色：    。</t>
  </si>
  <si>
    <t>品牌:耐克复合木地板，型号:，规格:，花色:。（含损耗）</t>
  </si>
  <si>
    <t>品牌奇田房门（免漆门）</t>
  </si>
  <si>
    <t>免漆实木门框、玻璃移门。</t>
  </si>
  <si>
    <t>玻璃移门</t>
  </si>
  <si>
    <t>品牌：九牧洁具    ，型号：    ，规格：    ，颜色：    。</t>
  </si>
  <si>
    <t>品牌：九牧洁具     ，型号：    ，规格：    ，颜色：    。</t>
  </si>
  <si>
    <t>软管/龙头</t>
  </si>
  <si>
    <t>品牌：宜家橱柜    ，型号：    ，规格：    ，材质：防潮板柜体，家宝石台面，烤漆或晶刚门板。    。</t>
  </si>
  <si>
    <t>米</t>
  </si>
  <si>
    <t>厨房地柜</t>
  </si>
  <si>
    <t>厨房吊柜</t>
  </si>
  <si>
    <t>品牌：宜家橱柜    ，型号：    ，规格：    ，材质：防潮板柜体，烤漆或晶刚门板。    。</t>
  </si>
  <si>
    <t>品牌： 新濠陶瓷   ，型号：，规格：300*300  。</t>
  </si>
  <si>
    <t>酒柜装饰柜</t>
  </si>
  <si>
    <t>鞋柜(0.84*1)</t>
  </si>
  <si>
    <t>铲去外墙砖。仅人工费。</t>
  </si>
  <si>
    <t>铲墙墙砖</t>
  </si>
  <si>
    <t>十三、</t>
  </si>
  <si>
    <t>十二、</t>
  </si>
  <si>
    <t>十一、</t>
  </si>
  <si>
    <t>十、</t>
  </si>
  <si>
    <t>九、</t>
  </si>
  <si>
    <t>餐厅背景墙</t>
  </si>
  <si>
    <t>详见施工图，视设计施工的难易程度及材料而定。</t>
  </si>
  <si>
    <t>黑镜</t>
  </si>
  <si>
    <t>M</t>
  </si>
  <si>
    <t>含黑镜及安装人工费。</t>
  </si>
  <si>
    <t>车边镜</t>
  </si>
  <si>
    <t>水泥砌橱柜框架</t>
  </si>
  <si>
    <t>红砖，水泥砌橱柜框架，不含台面、门板、瓷砖等饰面装饰。</t>
  </si>
  <si>
    <t>橱柜框架贴砖</t>
  </si>
  <si>
    <t>海螺牌32.5硅酸盐水泥、中砂水泥沙浆普通铺贴。
 规格≥250mm≤800mm　不含找平、拉毛、及地面处理
(主材、勾缝剂业主自购，贴砖厚度不超过30mm)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</si>
</sst>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0.0_ 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0"/>
      <color indexed="63"/>
      <name val="宋体"/>
      <family val="0"/>
    </font>
    <font>
      <sz val="9"/>
      <color indexed="8"/>
      <name val="宋体"/>
      <family val="0"/>
    </font>
    <font>
      <b/>
      <sz val="12"/>
      <color indexed="63"/>
      <name val="宋体"/>
      <family val="0"/>
    </font>
    <font>
      <b/>
      <sz val="9"/>
      <color indexed="63"/>
      <name val="宋体"/>
      <family val="0"/>
    </font>
    <font>
      <b/>
      <sz val="18"/>
      <color indexed="63"/>
      <name val="黑体"/>
      <family val="0"/>
    </font>
    <font>
      <b/>
      <sz val="12"/>
      <color indexed="63"/>
      <name val="黑体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0" fontId="14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/>
    </xf>
    <xf numFmtId="0" fontId="14" fillId="4" borderId="3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center"/>
    </xf>
    <xf numFmtId="0" fontId="16" fillId="4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7" applyFont="1" applyFill="1" applyBorder="1" applyAlignment="1">
      <alignment horizontal="left" vertical="center" wrapText="1"/>
      <protection/>
    </xf>
    <xf numFmtId="0" fontId="1" fillId="0" borderId="0" xfId="16" applyFont="1">
      <alignment/>
      <protection/>
    </xf>
    <xf numFmtId="0" fontId="1" fillId="2" borderId="7" xfId="0" applyFont="1" applyFill="1" applyBorder="1" applyAlignment="1">
      <alignment horizontal="center" vertical="center" wrapText="1"/>
    </xf>
    <xf numFmtId="0" fontId="22" fillId="2" borderId="8" xfId="16" applyFont="1" applyFill="1" applyBorder="1" applyAlignment="1">
      <alignment horizontal="center" vertical="center" wrapText="1"/>
      <protection/>
    </xf>
    <xf numFmtId="0" fontId="22" fillId="2" borderId="9" xfId="16" applyFont="1" applyFill="1" applyBorder="1" applyAlignment="1">
      <alignment horizontal="center" vertical="center" wrapText="1"/>
      <protection/>
    </xf>
    <xf numFmtId="0" fontId="1" fillId="0" borderId="1" xfId="17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0" fontId="1" fillId="0" borderId="0" xfId="16" applyFont="1" applyBorder="1">
      <alignment/>
      <protection/>
    </xf>
    <xf numFmtId="0" fontId="22" fillId="2" borderId="10" xfId="16" applyFont="1" applyFill="1" applyBorder="1" applyAlignment="1">
      <alignment horizontal="center" vertical="center" wrapText="1"/>
      <protection/>
    </xf>
    <xf numFmtId="0" fontId="19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0" fontId="15" fillId="6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" fillId="0" borderId="1" xfId="17" applyFont="1" applyFill="1" applyBorder="1" applyAlignment="1">
      <alignment horizontal="left" vertical="top" wrapText="1"/>
      <protection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17" applyFont="1" applyFill="1" applyBorder="1" applyAlignment="1">
      <alignment horizontal="left" vertical="center" wrapText="1"/>
      <protection/>
    </xf>
    <xf numFmtId="0" fontId="15" fillId="2" borderId="0" xfId="0" applyFont="1" applyFill="1" applyBorder="1" applyAlignment="1">
      <alignment horizontal="left" vertical="center" wrapText="1"/>
    </xf>
    <xf numFmtId="0" fontId="1" fillId="0" borderId="1" xfId="16" applyFont="1" applyFill="1" applyBorder="1" applyAlignment="1">
      <alignment horizontal="left" vertical="top" wrapText="1"/>
      <protection/>
    </xf>
    <xf numFmtId="0" fontId="19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6" fillId="4" borderId="13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186" fontId="1" fillId="3" borderId="1" xfId="0" applyNumberFormat="1" applyFont="1" applyFill="1" applyBorder="1" applyAlignment="1">
      <alignment horizontal="left" vertical="center" wrapText="1"/>
    </xf>
    <xf numFmtId="187" fontId="1" fillId="3" borderId="1" xfId="0" applyNumberFormat="1" applyFont="1" applyFill="1" applyBorder="1" applyAlignment="1">
      <alignment horizontal="left" vertical="center" wrapText="1"/>
    </xf>
    <xf numFmtId="186" fontId="14" fillId="4" borderId="1" xfId="0" applyNumberFormat="1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2" fillId="4" borderId="1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left" vertical="center" wrapText="1"/>
    </xf>
    <xf numFmtId="0" fontId="1" fillId="0" borderId="1" xfId="18" applyFont="1" applyFill="1" applyBorder="1" applyAlignment="1">
      <alignment horizontal="left" vertical="center" wrapText="1"/>
      <protection/>
    </xf>
    <xf numFmtId="0" fontId="2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187" fontId="11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16" applyFont="1" applyAlignment="1">
      <alignment horizontal="left" vertical="center"/>
      <protection/>
    </xf>
    <xf numFmtId="0" fontId="1" fillId="7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4" xfId="16" applyFont="1" applyFill="1" applyBorder="1" applyAlignment="1">
      <alignment horizontal="left" vertical="center" wrapText="1"/>
      <protection/>
    </xf>
    <xf numFmtId="0" fontId="1" fillId="2" borderId="15" xfId="16" applyFont="1" applyFill="1" applyBorder="1" applyAlignment="1">
      <alignment horizontal="left" vertical="center" wrapText="1"/>
      <protection/>
    </xf>
    <xf numFmtId="0" fontId="1" fillId="2" borderId="16" xfId="16" applyFont="1" applyFill="1" applyBorder="1" applyAlignment="1">
      <alignment horizontal="left" vertical="center" wrapText="1"/>
      <protection/>
    </xf>
    <xf numFmtId="0" fontId="1" fillId="2" borderId="17" xfId="16" applyFont="1" applyFill="1" applyBorder="1" applyAlignment="1">
      <alignment horizontal="left" vertical="center" wrapText="1"/>
      <protection/>
    </xf>
    <xf numFmtId="0" fontId="1" fillId="2" borderId="1" xfId="16" applyFont="1" applyFill="1" applyBorder="1" applyAlignment="1">
      <alignment horizontal="left" vertical="center" wrapText="1"/>
      <protection/>
    </xf>
    <xf numFmtId="0" fontId="14" fillId="0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left" vertical="center"/>
    </xf>
    <xf numFmtId="0" fontId="1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" fillId="10" borderId="1" xfId="17" applyFont="1" applyFill="1" applyBorder="1" applyAlignment="1">
      <alignment horizontal="left" vertical="center" wrapText="1"/>
      <protection/>
    </xf>
    <xf numFmtId="0" fontId="9" fillId="9" borderId="0" xfId="0" applyFont="1" applyFill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16" applyFont="1" applyFill="1" applyBorder="1" applyAlignment="1">
      <alignment horizontal="center" vertical="center" wrapText="1"/>
      <protection/>
    </xf>
    <xf numFmtId="0" fontId="14" fillId="2" borderId="12" xfId="16" applyFont="1" applyFill="1" applyBorder="1" applyAlignment="1">
      <alignment horizontal="center" vertical="center" wrapText="1"/>
      <protection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16" applyFont="1" applyFill="1" applyBorder="1" applyAlignment="1">
      <alignment horizontal="left" vertical="center" wrapText="1"/>
      <protection/>
    </xf>
    <xf numFmtId="0" fontId="1" fillId="2" borderId="12" xfId="16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16" applyFont="1" applyFill="1" applyBorder="1" applyAlignment="1">
      <alignment horizontal="left" vertical="center" wrapText="1"/>
      <protection/>
    </xf>
    <xf numFmtId="0" fontId="1" fillId="0" borderId="12" xfId="16" applyFont="1" applyFill="1" applyBorder="1" applyAlignment="1">
      <alignment horizontal="left" vertical="center" wrapText="1"/>
      <protection/>
    </xf>
    <xf numFmtId="0" fontId="1" fillId="2" borderId="1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1" fillId="2" borderId="0" xfId="19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horizontal="left" vertical="center"/>
      <protection/>
    </xf>
    <xf numFmtId="0" fontId="14" fillId="4" borderId="5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vertical="center"/>
    </xf>
    <xf numFmtId="0" fontId="14" fillId="4" borderId="2" xfId="0" applyFont="1" applyFill="1" applyBorder="1" applyAlignment="1">
      <alignment vertical="center"/>
    </xf>
    <xf numFmtId="9" fontId="1" fillId="3" borderId="5" xfId="0" applyNumberFormat="1" applyFont="1" applyFill="1" applyBorder="1" applyAlignment="1">
      <alignment horizontal="center" vertical="center"/>
    </xf>
    <xf numFmtId="9" fontId="1" fillId="3" borderId="3" xfId="0" applyNumberFormat="1" applyFont="1" applyFill="1" applyBorder="1" applyAlignment="1">
      <alignment horizontal="center" vertical="center"/>
    </xf>
    <xf numFmtId="9" fontId="1" fillId="3" borderId="12" xfId="0" applyNumberFormat="1" applyFont="1" applyFill="1" applyBorder="1" applyAlignment="1">
      <alignment horizontal="center" vertical="center"/>
    </xf>
    <xf numFmtId="187" fontId="14" fillId="3" borderId="5" xfId="0" applyNumberFormat="1" applyFont="1" applyFill="1" applyBorder="1" applyAlignment="1">
      <alignment horizontal="center" vertical="center"/>
    </xf>
    <xf numFmtId="187" fontId="14" fillId="3" borderId="3" xfId="0" applyNumberFormat="1" applyFont="1" applyFill="1" applyBorder="1" applyAlignment="1">
      <alignment horizontal="center" vertical="center"/>
    </xf>
    <xf numFmtId="187" fontId="14" fillId="3" borderId="12" xfId="0" applyNumberFormat="1" applyFont="1" applyFill="1" applyBorder="1" applyAlignment="1">
      <alignment horizontal="center" vertical="center"/>
    </xf>
    <xf numFmtId="9" fontId="16" fillId="4" borderId="5" xfId="0" applyNumberFormat="1" applyFont="1" applyFill="1" applyBorder="1" applyAlignment="1">
      <alignment horizontal="center" vertical="center"/>
    </xf>
    <xf numFmtId="9" fontId="16" fillId="4" borderId="3" xfId="0" applyNumberFormat="1" applyFont="1" applyFill="1" applyBorder="1" applyAlignment="1">
      <alignment horizontal="center" vertical="center"/>
    </xf>
    <xf numFmtId="9" fontId="16" fillId="4" borderId="1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87" fontId="11" fillId="2" borderId="5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9" fillId="3" borderId="1" xfId="0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常规_方案_2" xfId="16"/>
    <cellStyle name="常规_方案_3" xfId="17"/>
    <cellStyle name="常规_方案_4" xfId="18"/>
    <cellStyle name="常规_方案_9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4"/>
  <sheetViews>
    <sheetView tabSelected="1" workbookViewId="0" topLeftCell="A38">
      <selection activeCell="H43" sqref="H43"/>
    </sheetView>
  </sheetViews>
  <sheetFormatPr defaultColWidth="9.00390625" defaultRowHeight="14.25"/>
  <cols>
    <col min="1" max="1" width="6.25390625" style="1" customWidth="1"/>
    <col min="2" max="2" width="17.75390625" style="2" customWidth="1"/>
    <col min="3" max="3" width="5.75390625" style="1" customWidth="1"/>
    <col min="4" max="4" width="4.50390625" style="1" customWidth="1"/>
    <col min="5" max="5" width="4.50390625" style="3" customWidth="1"/>
    <col min="6" max="6" width="8.50390625" style="3" customWidth="1"/>
    <col min="7" max="7" width="5.125" style="4" customWidth="1"/>
    <col min="8" max="8" width="8.125" style="3" customWidth="1"/>
    <col min="9" max="9" width="58.125" style="155" customWidth="1"/>
    <col min="10" max="12" width="9.00390625" style="5" bestFit="1" customWidth="1"/>
    <col min="13" max="13" width="4.50390625" style="5" bestFit="1" customWidth="1"/>
    <col min="14" max="16384" width="9.00390625" style="5" bestFit="1" customWidth="1"/>
  </cols>
  <sheetData>
    <row r="1" spans="1:15" s="6" customFormat="1" ht="38.25" customHeight="1">
      <c r="A1" s="204" t="s">
        <v>8</v>
      </c>
      <c r="B1" s="205"/>
      <c r="C1" s="205"/>
      <c r="D1" s="205"/>
      <c r="E1" s="205"/>
      <c r="F1" s="205"/>
      <c r="G1" s="205"/>
      <c r="H1" s="205"/>
      <c r="I1" s="206"/>
      <c r="J1" s="25"/>
      <c r="K1" s="17"/>
      <c r="L1" s="17"/>
      <c r="M1" s="17"/>
      <c r="N1" s="17"/>
      <c r="O1" s="17"/>
    </row>
    <row r="2" spans="1:15" s="6" customFormat="1" ht="22.5" customHeight="1">
      <c r="A2" s="207" t="s">
        <v>9</v>
      </c>
      <c r="B2" s="208"/>
      <c r="C2" s="209"/>
      <c r="D2" s="209"/>
      <c r="E2" s="209"/>
      <c r="F2" s="209"/>
      <c r="G2" s="209"/>
      <c r="H2" s="209"/>
      <c r="I2" s="209"/>
      <c r="J2" s="25"/>
      <c r="K2" s="17"/>
      <c r="L2" s="17"/>
      <c r="M2" s="17"/>
      <c r="N2" s="17"/>
      <c r="O2" s="17"/>
    </row>
    <row r="3" spans="1:15" s="6" customFormat="1" ht="24.75" customHeight="1">
      <c r="A3" s="210" t="s">
        <v>146</v>
      </c>
      <c r="B3" s="211"/>
      <c r="C3" s="211"/>
      <c r="D3" s="211"/>
      <c r="E3" s="211"/>
      <c r="F3" s="211"/>
      <c r="G3" s="211"/>
      <c r="H3" s="211"/>
      <c r="I3" s="212"/>
      <c r="J3" s="25"/>
      <c r="K3" s="17"/>
      <c r="L3" s="17"/>
      <c r="M3" s="17"/>
      <c r="N3" s="17"/>
      <c r="O3" s="17"/>
    </row>
    <row r="4" spans="1:15" s="6" customFormat="1" ht="24.75" customHeight="1">
      <c r="A4" s="213" t="s">
        <v>10</v>
      </c>
      <c r="B4" s="213"/>
      <c r="C4" s="213"/>
      <c r="D4" s="213"/>
      <c r="E4" s="213"/>
      <c r="F4" s="213"/>
      <c r="G4" s="213"/>
      <c r="H4" s="213"/>
      <c r="I4" s="213"/>
      <c r="J4" s="25"/>
      <c r="K4" s="17"/>
      <c r="L4" s="17"/>
      <c r="M4" s="17"/>
      <c r="N4" s="17"/>
      <c r="O4" s="17"/>
    </row>
    <row r="5" spans="1:9" s="99" customFormat="1" ht="24.75" customHeight="1">
      <c r="A5" s="214" t="s">
        <v>145</v>
      </c>
      <c r="B5" s="215"/>
      <c r="C5" s="215"/>
      <c r="D5" s="215"/>
      <c r="E5" s="215"/>
      <c r="F5" s="215"/>
      <c r="G5" s="215"/>
      <c r="H5" s="216"/>
      <c r="I5" s="217"/>
    </row>
    <row r="6" spans="1:9" s="184" customFormat="1" ht="45" customHeight="1">
      <c r="A6" s="70" t="s">
        <v>11</v>
      </c>
      <c r="B6" s="218" t="s">
        <v>183</v>
      </c>
      <c r="C6" s="219"/>
      <c r="D6" s="219"/>
      <c r="E6" s="219"/>
      <c r="F6" s="219"/>
      <c r="G6" s="219"/>
      <c r="H6" s="220"/>
      <c r="I6" s="221"/>
    </row>
    <row r="7" spans="1:9" s="99" customFormat="1" ht="30" customHeight="1">
      <c r="A7" s="97" t="s">
        <v>12</v>
      </c>
      <c r="B7" s="222" t="s">
        <v>198</v>
      </c>
      <c r="C7" s="222"/>
      <c r="D7" s="222"/>
      <c r="E7" s="222"/>
      <c r="F7" s="222"/>
      <c r="G7" s="222"/>
      <c r="H7" s="223"/>
      <c r="I7" s="224"/>
    </row>
    <row r="8" spans="1:9" s="99" customFormat="1" ht="30" customHeight="1">
      <c r="A8" s="97" t="s">
        <v>13</v>
      </c>
      <c r="B8" s="225" t="s">
        <v>196</v>
      </c>
      <c r="C8" s="225"/>
      <c r="D8" s="225"/>
      <c r="E8" s="225"/>
      <c r="F8" s="225"/>
      <c r="G8" s="225"/>
      <c r="H8" s="220"/>
      <c r="I8" s="221"/>
    </row>
    <row r="9" spans="1:9" s="99" customFormat="1" ht="30" customHeight="1">
      <c r="A9" s="97" t="s">
        <v>14</v>
      </c>
      <c r="B9" s="225" t="s">
        <v>3</v>
      </c>
      <c r="C9" s="225"/>
      <c r="D9" s="225"/>
      <c r="E9" s="225"/>
      <c r="F9" s="225"/>
      <c r="G9" s="225"/>
      <c r="H9" s="220"/>
      <c r="I9" s="221"/>
    </row>
    <row r="10" spans="1:9" s="99" customFormat="1" ht="30" customHeight="1">
      <c r="A10" s="97" t="s">
        <v>15</v>
      </c>
      <c r="B10" s="225" t="s">
        <v>4</v>
      </c>
      <c r="C10" s="225"/>
      <c r="D10" s="225"/>
      <c r="E10" s="225"/>
      <c r="F10" s="225"/>
      <c r="G10" s="225"/>
      <c r="H10" s="220"/>
      <c r="I10" s="221"/>
    </row>
    <row r="11" spans="1:9" s="99" customFormat="1" ht="30" customHeight="1">
      <c r="A11" s="100" t="s">
        <v>16</v>
      </c>
      <c r="B11" s="194" t="s">
        <v>138</v>
      </c>
      <c r="C11" s="194"/>
      <c r="D11" s="194"/>
      <c r="E11" s="194"/>
      <c r="F11" s="194"/>
      <c r="G11" s="194"/>
      <c r="H11" s="187"/>
      <c r="I11" s="188"/>
    </row>
    <row r="12" spans="1:9" s="99" customFormat="1" ht="30" customHeight="1">
      <c r="A12" s="101" t="s">
        <v>17</v>
      </c>
      <c r="B12" s="189" t="s">
        <v>147</v>
      </c>
      <c r="C12" s="189"/>
      <c r="D12" s="189"/>
      <c r="E12" s="189"/>
      <c r="F12" s="189"/>
      <c r="G12" s="189"/>
      <c r="H12" s="189"/>
      <c r="I12" s="189"/>
    </row>
    <row r="13" spans="1:9" s="99" customFormat="1" ht="30" customHeight="1">
      <c r="A13" s="102" t="s">
        <v>18</v>
      </c>
      <c r="B13" s="189" t="s">
        <v>19</v>
      </c>
      <c r="C13" s="189"/>
      <c r="D13" s="189"/>
      <c r="E13" s="189"/>
      <c r="F13" s="189"/>
      <c r="G13" s="189"/>
      <c r="H13" s="189"/>
      <c r="I13" s="189"/>
    </row>
    <row r="14" spans="1:9" s="99" customFormat="1" ht="30" customHeight="1">
      <c r="A14" s="102" t="s">
        <v>20</v>
      </c>
      <c r="B14" s="190" t="s">
        <v>140</v>
      </c>
      <c r="C14" s="190"/>
      <c r="D14" s="190"/>
      <c r="E14" s="190"/>
      <c r="F14" s="190"/>
      <c r="G14" s="190"/>
      <c r="H14" s="190"/>
      <c r="I14" s="190"/>
    </row>
    <row r="15" spans="1:10" s="99" customFormat="1" ht="30" customHeight="1">
      <c r="A15" s="112" t="s">
        <v>21</v>
      </c>
      <c r="B15" s="191" t="s">
        <v>144</v>
      </c>
      <c r="C15" s="191"/>
      <c r="D15" s="191"/>
      <c r="E15" s="191"/>
      <c r="F15" s="191"/>
      <c r="G15" s="191"/>
      <c r="H15" s="191"/>
      <c r="I15" s="191"/>
      <c r="J15" s="111"/>
    </row>
    <row r="16" spans="1:15" s="7" customFormat="1" ht="19.5" customHeight="1">
      <c r="A16" s="234" t="s">
        <v>22</v>
      </c>
      <c r="B16" s="236" t="s">
        <v>23</v>
      </c>
      <c r="C16" s="236" t="s">
        <v>24</v>
      </c>
      <c r="D16" s="236" t="s">
        <v>25</v>
      </c>
      <c r="E16" s="192" t="s">
        <v>26</v>
      </c>
      <c r="F16" s="226"/>
      <c r="G16" s="192" t="s">
        <v>27</v>
      </c>
      <c r="H16" s="226"/>
      <c r="I16" s="227" t="s">
        <v>28</v>
      </c>
      <c r="J16" s="26"/>
      <c r="K16" s="18"/>
      <c r="L16" s="18"/>
      <c r="M16" s="18"/>
      <c r="N16" s="18"/>
      <c r="O16" s="18"/>
    </row>
    <row r="17" spans="1:15" ht="18.75" customHeight="1">
      <c r="A17" s="235"/>
      <c r="B17" s="237"/>
      <c r="C17" s="237"/>
      <c r="D17" s="237"/>
      <c r="E17" s="27" t="s">
        <v>29</v>
      </c>
      <c r="F17" s="27" t="s">
        <v>30</v>
      </c>
      <c r="G17" s="27" t="s">
        <v>29</v>
      </c>
      <c r="H17" s="27" t="s">
        <v>30</v>
      </c>
      <c r="I17" s="228"/>
      <c r="J17" s="28"/>
      <c r="K17" s="11"/>
      <c r="L17" s="11"/>
      <c r="M17" s="11"/>
      <c r="N17" s="11"/>
      <c r="O17" s="11"/>
    </row>
    <row r="18" spans="1:15" ht="24.75" customHeight="1">
      <c r="A18" s="231" t="s">
        <v>177</v>
      </c>
      <c r="B18" s="232"/>
      <c r="C18" s="232"/>
      <c r="D18" s="232"/>
      <c r="E18" s="232"/>
      <c r="F18" s="232"/>
      <c r="G18" s="232"/>
      <c r="H18" s="232"/>
      <c r="I18" s="233"/>
      <c r="J18" s="28"/>
      <c r="K18" s="11"/>
      <c r="L18" s="11"/>
      <c r="M18" s="11"/>
      <c r="N18" s="11"/>
      <c r="O18" s="11"/>
    </row>
    <row r="19" spans="1:15" s="87" customFormat="1" ht="24.75" customHeight="1">
      <c r="A19" s="113">
        <v>1</v>
      </c>
      <c r="B19" s="82" t="s">
        <v>31</v>
      </c>
      <c r="C19" s="73">
        <f>14.65-2.2</f>
        <v>12.45</v>
      </c>
      <c r="D19" s="73" t="s">
        <v>32</v>
      </c>
      <c r="E19" s="83">
        <v>4</v>
      </c>
      <c r="F19" s="84">
        <f aca="true" t="shared" si="0" ref="F19:F25">E19*C19</f>
        <v>49.8</v>
      </c>
      <c r="G19" s="83">
        <v>40</v>
      </c>
      <c r="H19" s="84">
        <f aca="true" t="shared" si="1" ref="H19:H25">G19*C19</f>
        <v>498</v>
      </c>
      <c r="I19" s="85" t="s">
        <v>118</v>
      </c>
      <c r="J19" s="106"/>
      <c r="K19" s="86"/>
      <c r="L19" s="86"/>
      <c r="M19" s="86"/>
      <c r="N19" s="86"/>
      <c r="O19" s="86"/>
    </row>
    <row r="20" spans="1:15" s="87" customFormat="1" ht="24.75" customHeight="1">
      <c r="A20" s="113">
        <v>2</v>
      </c>
      <c r="B20" s="82" t="s">
        <v>33</v>
      </c>
      <c r="C20" s="73">
        <v>6.53</v>
      </c>
      <c r="D20" s="73" t="s">
        <v>32</v>
      </c>
      <c r="E20" s="83">
        <v>45</v>
      </c>
      <c r="F20" s="84">
        <f t="shared" si="0"/>
        <v>293.85</v>
      </c>
      <c r="G20" s="83">
        <v>35</v>
      </c>
      <c r="H20" s="84">
        <f t="shared" si="1"/>
        <v>228.55</v>
      </c>
      <c r="I20" s="75" t="s">
        <v>34</v>
      </c>
      <c r="J20" s="106"/>
      <c r="K20" s="86"/>
      <c r="L20" s="86"/>
      <c r="M20" s="86"/>
      <c r="N20" s="86"/>
      <c r="O20" s="86"/>
    </row>
    <row r="21" spans="1:9" s="9" customFormat="1" ht="24.75" customHeight="1">
      <c r="A21" s="113">
        <v>3</v>
      </c>
      <c r="B21" s="89" t="s">
        <v>35</v>
      </c>
      <c r="C21" s="88">
        <f>6.53*2</f>
        <v>13.06</v>
      </c>
      <c r="D21" s="73" t="s">
        <v>32</v>
      </c>
      <c r="E21" s="88">
        <v>24</v>
      </c>
      <c r="F21" s="90">
        <f t="shared" si="0"/>
        <v>313.44</v>
      </c>
      <c r="G21" s="88">
        <v>12</v>
      </c>
      <c r="H21" s="90">
        <f t="shared" si="1"/>
        <v>156.72</v>
      </c>
      <c r="I21" s="91" t="s">
        <v>36</v>
      </c>
    </row>
    <row r="22" spans="1:9" s="9" customFormat="1" ht="24.75" customHeight="1">
      <c r="A22" s="113">
        <v>4</v>
      </c>
      <c r="B22" s="89" t="s">
        <v>37</v>
      </c>
      <c r="C22" s="88">
        <v>2</v>
      </c>
      <c r="D22" s="88" t="s">
        <v>38</v>
      </c>
      <c r="E22" s="88">
        <v>35</v>
      </c>
      <c r="F22" s="90">
        <f t="shared" si="0"/>
        <v>70</v>
      </c>
      <c r="G22" s="88">
        <v>25</v>
      </c>
      <c r="H22" s="90">
        <f t="shared" si="1"/>
        <v>50</v>
      </c>
      <c r="I22" s="91" t="s">
        <v>119</v>
      </c>
    </row>
    <row r="23" spans="1:10" s="9" customFormat="1" ht="24.75" customHeight="1">
      <c r="A23" s="113">
        <v>5</v>
      </c>
      <c r="B23" s="72" t="s">
        <v>41</v>
      </c>
      <c r="C23" s="73">
        <v>1</v>
      </c>
      <c r="D23" s="83" t="s">
        <v>40</v>
      </c>
      <c r="E23" s="73">
        <v>50</v>
      </c>
      <c r="F23" s="74">
        <f t="shared" si="0"/>
        <v>50</v>
      </c>
      <c r="G23" s="73">
        <v>260</v>
      </c>
      <c r="H23" s="107">
        <f t="shared" si="1"/>
        <v>260</v>
      </c>
      <c r="I23" s="85" t="s">
        <v>139</v>
      </c>
      <c r="J23" s="19"/>
    </row>
    <row r="24" spans="1:15" s="9" customFormat="1" ht="24.75" customHeight="1">
      <c r="A24" s="113">
        <v>6</v>
      </c>
      <c r="B24" s="72" t="s">
        <v>43</v>
      </c>
      <c r="C24" s="73">
        <v>1</v>
      </c>
      <c r="D24" s="73" t="s">
        <v>44</v>
      </c>
      <c r="E24" s="73">
        <v>20</v>
      </c>
      <c r="F24" s="74">
        <f t="shared" si="0"/>
        <v>20</v>
      </c>
      <c r="G24" s="73">
        <v>200</v>
      </c>
      <c r="H24" s="107">
        <f t="shared" si="1"/>
        <v>200</v>
      </c>
      <c r="I24" s="75" t="s">
        <v>141</v>
      </c>
      <c r="J24" s="93"/>
      <c r="K24" s="93"/>
      <c r="L24" s="93"/>
      <c r="M24" s="93"/>
      <c r="N24" s="93"/>
      <c r="O24" s="93"/>
    </row>
    <row r="25" spans="1:15" s="9" customFormat="1" ht="24.75" customHeight="1">
      <c r="A25" s="113">
        <v>7</v>
      </c>
      <c r="B25" s="89" t="s">
        <v>121</v>
      </c>
      <c r="C25" s="88">
        <v>1</v>
      </c>
      <c r="D25" s="88" t="s">
        <v>40</v>
      </c>
      <c r="E25" s="88">
        <v>120</v>
      </c>
      <c r="F25" s="90">
        <f t="shared" si="0"/>
        <v>120</v>
      </c>
      <c r="G25" s="88">
        <v>180</v>
      </c>
      <c r="H25" s="108">
        <f t="shared" si="1"/>
        <v>180</v>
      </c>
      <c r="I25" s="91" t="s">
        <v>164</v>
      </c>
      <c r="J25" s="94"/>
      <c r="K25" s="94"/>
      <c r="L25" s="229"/>
      <c r="M25" s="230"/>
      <c r="N25" s="94"/>
      <c r="O25" s="94"/>
    </row>
    <row r="26" spans="1:15" s="9" customFormat="1" ht="24.75" customHeight="1">
      <c r="A26" s="113">
        <v>8</v>
      </c>
      <c r="B26" s="89" t="s">
        <v>45</v>
      </c>
      <c r="C26" s="88"/>
      <c r="D26" s="88"/>
      <c r="E26" s="88"/>
      <c r="F26" s="90">
        <f>SUM(F19:F25)</f>
        <v>917.09</v>
      </c>
      <c r="G26" s="88"/>
      <c r="H26" s="108">
        <f>SUM(H19:H25)</f>
        <v>1573.27</v>
      </c>
      <c r="I26" s="91"/>
      <c r="J26" s="94"/>
      <c r="K26" s="94"/>
      <c r="L26" s="229"/>
      <c r="M26" s="230"/>
      <c r="N26" s="94"/>
      <c r="O26" s="94"/>
    </row>
    <row r="27" spans="1:15" ht="24.75" customHeight="1">
      <c r="A27" s="238" t="s">
        <v>178</v>
      </c>
      <c r="B27" s="239"/>
      <c r="C27" s="30"/>
      <c r="D27" s="30"/>
      <c r="E27" s="29"/>
      <c r="F27" s="29"/>
      <c r="G27" s="30"/>
      <c r="H27" s="29"/>
      <c r="I27" s="143"/>
      <c r="J27" s="28"/>
      <c r="K27" s="11"/>
      <c r="L27" s="11"/>
      <c r="M27" s="11"/>
      <c r="N27" s="11"/>
      <c r="O27" s="11"/>
    </row>
    <row r="28" spans="1:15" s="127" customFormat="1" ht="24.75" customHeight="1">
      <c r="A28" s="131">
        <v>1</v>
      </c>
      <c r="B28" s="138" t="s">
        <v>5</v>
      </c>
      <c r="C28" s="131">
        <v>90.88</v>
      </c>
      <c r="D28" s="131" t="s">
        <v>32</v>
      </c>
      <c r="E28" s="131">
        <v>5</v>
      </c>
      <c r="F28" s="137">
        <f>E28*C28</f>
        <v>454.4</v>
      </c>
      <c r="G28" s="131">
        <v>5</v>
      </c>
      <c r="H28" s="136">
        <f aca="true" t="shared" si="2" ref="H28:H41">G28*C28</f>
        <v>454.4</v>
      </c>
      <c r="I28" s="135" t="s">
        <v>47</v>
      </c>
      <c r="J28" s="133"/>
      <c r="K28" s="134"/>
      <c r="L28" s="134"/>
      <c r="M28" s="134"/>
      <c r="N28" s="134"/>
      <c r="O28" s="134"/>
    </row>
    <row r="29" spans="1:9" s="22" customFormat="1" ht="24.75" customHeight="1">
      <c r="A29" s="131">
        <v>2</v>
      </c>
      <c r="B29" s="72" t="s">
        <v>142</v>
      </c>
      <c r="C29" s="73">
        <v>32.34</v>
      </c>
      <c r="D29" s="73" t="s">
        <v>32</v>
      </c>
      <c r="E29" s="73">
        <v>9</v>
      </c>
      <c r="F29" s="74">
        <f>E29*C29</f>
        <v>291.06000000000006</v>
      </c>
      <c r="G29" s="73">
        <v>12</v>
      </c>
      <c r="H29" s="74">
        <f t="shared" si="2"/>
        <v>388.08000000000004</v>
      </c>
      <c r="I29" s="75" t="s">
        <v>197</v>
      </c>
    </row>
    <row r="30" spans="1:9" s="105" customFormat="1" ht="24.75" customHeight="1">
      <c r="A30" s="131">
        <v>3</v>
      </c>
      <c r="B30" s="72" t="s">
        <v>143</v>
      </c>
      <c r="C30" s="73">
        <v>90.88</v>
      </c>
      <c r="D30" s="73" t="s">
        <v>32</v>
      </c>
      <c r="E30" s="73">
        <v>9</v>
      </c>
      <c r="F30" s="74">
        <f>E30*C30</f>
        <v>817.92</v>
      </c>
      <c r="G30" s="73">
        <v>12</v>
      </c>
      <c r="H30" s="74">
        <f t="shared" si="2"/>
        <v>1090.56</v>
      </c>
      <c r="I30" s="75" t="s">
        <v>197</v>
      </c>
    </row>
    <row r="31" spans="1:30" s="13" customFormat="1" ht="48" customHeight="1">
      <c r="A31" s="131">
        <v>4</v>
      </c>
      <c r="B31" s="72" t="s">
        <v>48</v>
      </c>
      <c r="C31" s="73">
        <v>32.34</v>
      </c>
      <c r="D31" s="73" t="s">
        <v>32</v>
      </c>
      <c r="E31" s="73">
        <v>13</v>
      </c>
      <c r="F31" s="74">
        <f>E31*C31</f>
        <v>420.4200000000001</v>
      </c>
      <c r="G31" s="73">
        <v>25</v>
      </c>
      <c r="H31" s="74">
        <f t="shared" si="2"/>
        <v>808.5000000000001</v>
      </c>
      <c r="I31" s="79" t="s">
        <v>49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15" s="9" customFormat="1" ht="24.75" customHeight="1">
      <c r="A32" s="131">
        <v>5</v>
      </c>
      <c r="B32" s="89" t="s">
        <v>50</v>
      </c>
      <c r="C32" s="73">
        <v>32.34</v>
      </c>
      <c r="D32" s="88" t="s">
        <v>32</v>
      </c>
      <c r="E32" s="88">
        <v>10</v>
      </c>
      <c r="F32" s="90">
        <f>E32*C32</f>
        <v>323.40000000000003</v>
      </c>
      <c r="G32" s="88">
        <v>0</v>
      </c>
      <c r="H32" s="108">
        <f t="shared" si="2"/>
        <v>0</v>
      </c>
      <c r="I32" s="91" t="s">
        <v>122</v>
      </c>
      <c r="J32" s="94"/>
      <c r="K32" s="110"/>
      <c r="L32" s="96"/>
      <c r="M32" s="96"/>
      <c r="N32" s="96"/>
      <c r="O32" s="95"/>
    </row>
    <row r="33" spans="1:10" ht="24.75" customHeight="1">
      <c r="A33" s="131">
        <v>6</v>
      </c>
      <c r="B33" s="76" t="s">
        <v>51</v>
      </c>
      <c r="C33" s="33">
        <v>9</v>
      </c>
      <c r="D33" s="73" t="s">
        <v>39</v>
      </c>
      <c r="E33" s="78">
        <v>10</v>
      </c>
      <c r="F33" s="77">
        <f>C33*E33</f>
        <v>90</v>
      </c>
      <c r="G33" s="77">
        <v>15</v>
      </c>
      <c r="H33" s="107">
        <f t="shared" si="2"/>
        <v>135</v>
      </c>
      <c r="I33" s="109" t="s">
        <v>7</v>
      </c>
      <c r="J33" s="11"/>
    </row>
    <row r="34" spans="1:30" s="13" customFormat="1" ht="24.75" customHeight="1">
      <c r="A34" s="131">
        <v>7</v>
      </c>
      <c r="B34" s="72" t="s">
        <v>54</v>
      </c>
      <c r="C34" s="33">
        <v>32</v>
      </c>
      <c r="D34" s="73" t="s">
        <v>39</v>
      </c>
      <c r="E34" s="73">
        <v>10</v>
      </c>
      <c r="F34" s="74">
        <f>E34*C34</f>
        <v>320</v>
      </c>
      <c r="G34" s="73">
        <v>15</v>
      </c>
      <c r="H34" s="34">
        <f t="shared" si="2"/>
        <v>480</v>
      </c>
      <c r="I34" s="79" t="s">
        <v>6</v>
      </c>
      <c r="J34" s="5"/>
      <c r="K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256" s="22" customFormat="1" ht="45" customHeight="1">
      <c r="A35" s="131">
        <v>8</v>
      </c>
      <c r="B35" s="72" t="s">
        <v>120</v>
      </c>
      <c r="C35" s="73">
        <v>32.34</v>
      </c>
      <c r="D35" s="33" t="s">
        <v>32</v>
      </c>
      <c r="E35" s="157">
        <v>48</v>
      </c>
      <c r="F35" s="74">
        <f>C35*E35</f>
        <v>1552.3200000000002</v>
      </c>
      <c r="G35" s="73">
        <v>55</v>
      </c>
      <c r="H35" s="34">
        <f t="shared" si="2"/>
        <v>1778.7000000000003</v>
      </c>
      <c r="I35" s="142" t="s">
        <v>167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9" s="127" customFormat="1" ht="75" customHeight="1">
      <c r="A36" s="131">
        <v>9</v>
      </c>
      <c r="B36" s="132" t="s">
        <v>223</v>
      </c>
      <c r="C36" s="131">
        <v>2.94</v>
      </c>
      <c r="D36" s="130" t="s">
        <v>32</v>
      </c>
      <c r="E36" s="130">
        <v>80</v>
      </c>
      <c r="F36" s="129">
        <f aca="true" t="shared" si="3" ref="F36:F43">E36*C36</f>
        <v>235.2</v>
      </c>
      <c r="G36" s="130">
        <v>90</v>
      </c>
      <c r="H36" s="129">
        <f t="shared" si="2"/>
        <v>264.6</v>
      </c>
      <c r="I36" s="128" t="s">
        <v>156</v>
      </c>
    </row>
    <row r="37" spans="1:9" s="8" customFormat="1" ht="28.5" customHeight="1">
      <c r="A37" s="131">
        <v>10</v>
      </c>
      <c r="B37" s="76" t="s">
        <v>123</v>
      </c>
      <c r="C37" s="77">
        <v>2</v>
      </c>
      <c r="D37" s="33" t="s">
        <v>124</v>
      </c>
      <c r="E37" s="77">
        <v>80</v>
      </c>
      <c r="F37" s="80">
        <f t="shared" si="3"/>
        <v>160</v>
      </c>
      <c r="G37" s="77">
        <v>100</v>
      </c>
      <c r="H37" s="80">
        <f t="shared" si="2"/>
        <v>200</v>
      </c>
      <c r="I37" s="141" t="s">
        <v>125</v>
      </c>
    </row>
    <row r="38" spans="1:9" s="122" customFormat="1" ht="75" customHeight="1">
      <c r="A38" s="131">
        <v>11</v>
      </c>
      <c r="B38" s="126" t="s">
        <v>222</v>
      </c>
      <c r="C38" s="125">
        <v>12.9</v>
      </c>
      <c r="D38" s="124" t="s">
        <v>32</v>
      </c>
      <c r="E38" s="124">
        <v>80</v>
      </c>
      <c r="F38" s="123">
        <f t="shared" si="3"/>
        <v>1032</v>
      </c>
      <c r="G38" s="124">
        <v>90</v>
      </c>
      <c r="H38" s="123">
        <f t="shared" si="2"/>
        <v>1161</v>
      </c>
      <c r="I38" s="128" t="s">
        <v>155</v>
      </c>
    </row>
    <row r="39" spans="1:9" s="8" customFormat="1" ht="88.5" customHeight="1">
      <c r="A39" s="131">
        <v>12</v>
      </c>
      <c r="B39" s="76" t="s">
        <v>194</v>
      </c>
      <c r="C39" s="77">
        <v>1</v>
      </c>
      <c r="D39" s="77" t="s">
        <v>195</v>
      </c>
      <c r="E39" s="77">
        <v>350</v>
      </c>
      <c r="F39" s="80">
        <f t="shared" si="3"/>
        <v>350</v>
      </c>
      <c r="G39" s="77">
        <v>200</v>
      </c>
      <c r="H39" s="80">
        <f t="shared" si="2"/>
        <v>200</v>
      </c>
      <c r="I39" s="128" t="s">
        <v>163</v>
      </c>
    </row>
    <row r="40" spans="1:10" ht="24.75" customHeight="1">
      <c r="A40" s="131">
        <v>24</v>
      </c>
      <c r="B40" s="35" t="s">
        <v>231</v>
      </c>
      <c r="C40" s="36">
        <v>1</v>
      </c>
      <c r="D40" s="36" t="s">
        <v>40</v>
      </c>
      <c r="E40" s="186">
        <v>900</v>
      </c>
      <c r="F40" s="36">
        <f>C40*E40</f>
        <v>900</v>
      </c>
      <c r="G40" s="36">
        <v>300</v>
      </c>
      <c r="H40" s="97">
        <f t="shared" si="2"/>
        <v>300</v>
      </c>
      <c r="I40" s="70" t="s">
        <v>232</v>
      </c>
      <c r="J40" s="37"/>
    </row>
    <row r="41" spans="1:9" s="122" customFormat="1" ht="39.75" customHeight="1">
      <c r="A41" s="131">
        <v>13</v>
      </c>
      <c r="B41" s="126" t="s">
        <v>2</v>
      </c>
      <c r="C41" s="125">
        <v>14.8</v>
      </c>
      <c r="D41" s="124" t="s">
        <v>32</v>
      </c>
      <c r="E41" s="124">
        <v>30</v>
      </c>
      <c r="F41" s="123">
        <f t="shared" si="3"/>
        <v>444</v>
      </c>
      <c r="G41" s="124">
        <v>40</v>
      </c>
      <c r="H41" s="123">
        <f t="shared" si="2"/>
        <v>592</v>
      </c>
      <c r="I41" s="156" t="s">
        <v>199</v>
      </c>
    </row>
    <row r="42" spans="1:9" s="122" customFormat="1" ht="24.75" customHeight="1">
      <c r="A42" s="131">
        <v>14</v>
      </c>
      <c r="B42" s="126" t="s">
        <v>127</v>
      </c>
      <c r="C42" s="125">
        <v>16.74</v>
      </c>
      <c r="D42" s="124" t="s">
        <v>32</v>
      </c>
      <c r="E42" s="124">
        <v>10</v>
      </c>
      <c r="F42" s="123">
        <f t="shared" si="3"/>
        <v>167.39999999999998</v>
      </c>
      <c r="G42" s="124">
        <v>10</v>
      </c>
      <c r="H42" s="123">
        <f>G42*C42</f>
        <v>167.39999999999998</v>
      </c>
      <c r="I42" s="139" t="s">
        <v>157</v>
      </c>
    </row>
    <row r="43" spans="1:9" s="201" customFormat="1" ht="24.75" customHeight="1">
      <c r="A43" s="195">
        <v>15</v>
      </c>
      <c r="B43" s="196" t="s">
        <v>233</v>
      </c>
      <c r="C43" s="197">
        <v>17.5</v>
      </c>
      <c r="D43" s="198" t="s">
        <v>234</v>
      </c>
      <c r="E43" s="198">
        <v>45</v>
      </c>
      <c r="F43" s="199">
        <f t="shared" si="3"/>
        <v>787.5</v>
      </c>
      <c r="G43" s="198">
        <v>10</v>
      </c>
      <c r="H43" s="199">
        <f>G43*C43</f>
        <v>175</v>
      </c>
      <c r="I43" s="200" t="s">
        <v>235</v>
      </c>
    </row>
    <row r="44" spans="1:9" s="201" customFormat="1" ht="24.75" customHeight="1">
      <c r="A44" s="195">
        <v>15</v>
      </c>
      <c r="B44" s="196" t="s">
        <v>236</v>
      </c>
      <c r="C44" s="197">
        <v>1.3</v>
      </c>
      <c r="D44" s="198" t="s">
        <v>32</v>
      </c>
      <c r="E44" s="198">
        <v>280</v>
      </c>
      <c r="F44" s="199">
        <f>E44*C44</f>
        <v>364</v>
      </c>
      <c r="G44" s="198">
        <v>20</v>
      </c>
      <c r="H44" s="199">
        <f>G44*C44</f>
        <v>26</v>
      </c>
      <c r="I44" s="200" t="s">
        <v>235</v>
      </c>
    </row>
    <row r="45" spans="1:30" s="8" customFormat="1" ht="24.75" customHeight="1">
      <c r="A45" s="131">
        <v>16</v>
      </c>
      <c r="B45" s="72" t="s">
        <v>45</v>
      </c>
      <c r="C45" s="73"/>
      <c r="D45" s="73"/>
      <c r="E45" s="73"/>
      <c r="F45" s="74">
        <f>SUM(F28:F43)</f>
        <v>8345.619999999999</v>
      </c>
      <c r="G45" s="73"/>
      <c r="H45" s="34">
        <f>SUM(H28:H43)</f>
        <v>8195.24</v>
      </c>
      <c r="I45" s="75"/>
      <c r="J45" s="94"/>
      <c r="K45" s="94"/>
      <c r="L45" s="94"/>
      <c r="M45" s="94"/>
      <c r="N45" s="94"/>
      <c r="O45" s="94"/>
      <c r="P45" s="19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15" ht="24.75" customHeight="1">
      <c r="A46" s="238" t="s">
        <v>179</v>
      </c>
      <c r="B46" s="239"/>
      <c r="C46" s="30"/>
      <c r="D46" s="30"/>
      <c r="E46" s="29"/>
      <c r="F46" s="29"/>
      <c r="G46" s="30"/>
      <c r="H46" s="29"/>
      <c r="I46" s="144"/>
      <c r="J46" s="28"/>
      <c r="K46" s="11"/>
      <c r="L46" s="11"/>
      <c r="M46" s="11"/>
      <c r="N46" s="11"/>
      <c r="O46" s="11"/>
    </row>
    <row r="47" spans="1:15" s="8" customFormat="1" ht="24.75" customHeight="1">
      <c r="A47" s="31">
        <v>1</v>
      </c>
      <c r="B47" s="32" t="s">
        <v>46</v>
      </c>
      <c r="C47" s="33">
        <v>41.7</v>
      </c>
      <c r="D47" s="33" t="s">
        <v>32</v>
      </c>
      <c r="E47" s="33">
        <v>5</v>
      </c>
      <c r="F47" s="34">
        <f aca="true" t="shared" si="4" ref="F47:F54">E47*C47</f>
        <v>208.5</v>
      </c>
      <c r="G47" s="33">
        <v>5</v>
      </c>
      <c r="H47" s="34">
        <f aca="true" t="shared" si="5" ref="H47:H55">G47*C47</f>
        <v>208.5</v>
      </c>
      <c r="I47" s="23" t="s">
        <v>47</v>
      </c>
      <c r="J47" s="28"/>
      <c r="K47" s="14"/>
      <c r="L47" s="14"/>
      <c r="M47" s="14"/>
      <c r="N47" s="14"/>
      <c r="O47" s="14"/>
    </row>
    <row r="48" spans="1:9" s="22" customFormat="1" ht="24.75" customHeight="1">
      <c r="A48" s="73">
        <v>2</v>
      </c>
      <c r="B48" s="72" t="s">
        <v>142</v>
      </c>
      <c r="C48" s="73">
        <v>15.04</v>
      </c>
      <c r="D48" s="73" t="s">
        <v>32</v>
      </c>
      <c r="E48" s="73">
        <v>9</v>
      </c>
      <c r="F48" s="74">
        <f t="shared" si="4"/>
        <v>135.35999999999999</v>
      </c>
      <c r="G48" s="73">
        <v>12</v>
      </c>
      <c r="H48" s="74">
        <f t="shared" si="5"/>
        <v>180.48</v>
      </c>
      <c r="I48" s="75" t="s">
        <v>197</v>
      </c>
    </row>
    <row r="49" spans="1:9" s="105" customFormat="1" ht="24.75" customHeight="1">
      <c r="A49" s="31">
        <v>3</v>
      </c>
      <c r="B49" s="72" t="s">
        <v>143</v>
      </c>
      <c r="C49" s="73">
        <v>41.7</v>
      </c>
      <c r="D49" s="73" t="s">
        <v>32</v>
      </c>
      <c r="E49" s="73">
        <v>9</v>
      </c>
      <c r="F49" s="74">
        <f t="shared" si="4"/>
        <v>375.3</v>
      </c>
      <c r="G49" s="73">
        <v>12</v>
      </c>
      <c r="H49" s="74">
        <f t="shared" si="5"/>
        <v>500.40000000000003</v>
      </c>
      <c r="I49" s="75" t="s">
        <v>197</v>
      </c>
    </row>
    <row r="50" spans="1:9" s="127" customFormat="1" ht="92.25" customHeight="1">
      <c r="A50" s="73">
        <v>4</v>
      </c>
      <c r="B50" s="132" t="s">
        <v>60</v>
      </c>
      <c r="C50" s="130">
        <v>16.8</v>
      </c>
      <c r="D50" s="130" t="s">
        <v>32</v>
      </c>
      <c r="E50" s="130">
        <v>75</v>
      </c>
      <c r="F50" s="129">
        <f t="shared" si="4"/>
        <v>1260</v>
      </c>
      <c r="G50" s="130">
        <v>73</v>
      </c>
      <c r="H50" s="129">
        <f t="shared" si="5"/>
        <v>1226.4</v>
      </c>
      <c r="I50" s="128" t="s">
        <v>148</v>
      </c>
    </row>
    <row r="51" spans="1:9" s="8" customFormat="1" ht="75" customHeight="1">
      <c r="A51" s="31">
        <v>5</v>
      </c>
      <c r="B51" s="76" t="s">
        <v>61</v>
      </c>
      <c r="C51" s="77">
        <v>6.66</v>
      </c>
      <c r="D51" s="77" t="s">
        <v>32</v>
      </c>
      <c r="E51" s="77">
        <v>80</v>
      </c>
      <c r="F51" s="80">
        <f t="shared" si="4"/>
        <v>532.8</v>
      </c>
      <c r="G51" s="77">
        <v>90</v>
      </c>
      <c r="H51" s="80">
        <f t="shared" si="5"/>
        <v>599.4</v>
      </c>
      <c r="I51" s="103" t="s">
        <v>149</v>
      </c>
    </row>
    <row r="52" spans="1:9" s="8" customFormat="1" ht="24.75" customHeight="1">
      <c r="A52" s="73">
        <v>6</v>
      </c>
      <c r="B52" s="76" t="s">
        <v>58</v>
      </c>
      <c r="C52" s="36">
        <v>7.1</v>
      </c>
      <c r="D52" s="77" t="s">
        <v>32</v>
      </c>
      <c r="E52" s="77">
        <v>25</v>
      </c>
      <c r="F52" s="80">
        <f t="shared" si="4"/>
        <v>177.5</v>
      </c>
      <c r="G52" s="77">
        <v>20</v>
      </c>
      <c r="H52" s="80">
        <f t="shared" si="5"/>
        <v>142</v>
      </c>
      <c r="I52" s="98" t="s">
        <v>62</v>
      </c>
    </row>
    <row r="53" spans="1:9" s="122" customFormat="1" ht="39.75" customHeight="1">
      <c r="A53" s="31">
        <v>7</v>
      </c>
      <c r="B53" s="126" t="s">
        <v>2</v>
      </c>
      <c r="C53" s="125">
        <v>7.9</v>
      </c>
      <c r="D53" s="124" t="s">
        <v>32</v>
      </c>
      <c r="E53" s="124">
        <v>30</v>
      </c>
      <c r="F53" s="123">
        <f t="shared" si="4"/>
        <v>237</v>
      </c>
      <c r="G53" s="124">
        <v>40</v>
      </c>
      <c r="H53" s="123">
        <f t="shared" si="5"/>
        <v>316</v>
      </c>
      <c r="I53" s="156" t="s">
        <v>199</v>
      </c>
    </row>
    <row r="54" spans="1:9" s="122" customFormat="1" ht="24.75" customHeight="1">
      <c r="A54" s="73">
        <v>8</v>
      </c>
      <c r="B54" s="126" t="s">
        <v>127</v>
      </c>
      <c r="C54" s="125">
        <f>C50+C51</f>
        <v>23.46</v>
      </c>
      <c r="D54" s="124" t="s">
        <v>32</v>
      </c>
      <c r="E54" s="124">
        <v>10</v>
      </c>
      <c r="F54" s="123">
        <f t="shared" si="4"/>
        <v>234.60000000000002</v>
      </c>
      <c r="G54" s="124">
        <v>10</v>
      </c>
      <c r="H54" s="123">
        <f t="shared" si="5"/>
        <v>234.60000000000002</v>
      </c>
      <c r="I54" s="139" t="s">
        <v>157</v>
      </c>
    </row>
    <row r="55" spans="1:9" ht="24.75" customHeight="1">
      <c r="A55" s="31">
        <v>9</v>
      </c>
      <c r="B55" s="76" t="s">
        <v>52</v>
      </c>
      <c r="C55" s="33">
        <v>2.4</v>
      </c>
      <c r="D55" s="73" t="s">
        <v>39</v>
      </c>
      <c r="E55" s="78">
        <v>15</v>
      </c>
      <c r="F55" s="77">
        <f>C55*E55</f>
        <v>36</v>
      </c>
      <c r="G55" s="77">
        <v>50</v>
      </c>
      <c r="H55" s="107">
        <f t="shared" si="5"/>
        <v>120</v>
      </c>
      <c r="I55" s="109" t="s">
        <v>53</v>
      </c>
    </row>
    <row r="56" spans="1:30" s="8" customFormat="1" ht="24.75" customHeight="1">
      <c r="A56" s="73">
        <v>10</v>
      </c>
      <c r="B56" s="72" t="s">
        <v>59</v>
      </c>
      <c r="C56" s="73">
        <v>15.04</v>
      </c>
      <c r="D56" s="73" t="s">
        <v>32</v>
      </c>
      <c r="E56" s="73">
        <v>18</v>
      </c>
      <c r="F56" s="74">
        <f>C56*E56</f>
        <v>270.71999999999997</v>
      </c>
      <c r="G56" s="73">
        <v>15</v>
      </c>
      <c r="H56" s="34">
        <f>C56*G56</f>
        <v>225.6</v>
      </c>
      <c r="I56" s="75" t="s">
        <v>152</v>
      </c>
      <c r="J56" s="94"/>
      <c r="K56" s="94"/>
      <c r="L56" s="94"/>
      <c r="M56" s="94"/>
      <c r="N56" s="94"/>
      <c r="O56" s="94"/>
      <c r="P56" s="19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8" customFormat="1" ht="24.75" customHeight="1">
      <c r="A57" s="31">
        <v>11</v>
      </c>
      <c r="B57" s="72" t="s">
        <v>45</v>
      </c>
      <c r="C57" s="73"/>
      <c r="D57" s="73"/>
      <c r="E57" s="73"/>
      <c r="F57" s="74">
        <f>SUM(F47:F56)</f>
        <v>3467.7799999999997</v>
      </c>
      <c r="G57" s="73"/>
      <c r="H57" s="34">
        <f>SUM(H47:H56)</f>
        <v>3753.38</v>
      </c>
      <c r="I57" s="75"/>
      <c r="J57" s="94"/>
      <c r="K57" s="94"/>
      <c r="L57" s="94"/>
      <c r="M57" s="94"/>
      <c r="N57" s="94"/>
      <c r="O57" s="94"/>
      <c r="P57" s="19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10" ht="24.75" customHeight="1">
      <c r="A58" s="250" t="s">
        <v>180</v>
      </c>
      <c r="B58" s="251"/>
      <c r="C58" s="40"/>
      <c r="D58" s="40"/>
      <c r="E58" s="39"/>
      <c r="F58" s="39"/>
      <c r="G58" s="40"/>
      <c r="H58" s="39"/>
      <c r="I58" s="145"/>
      <c r="J58" s="37"/>
    </row>
    <row r="59" spans="1:15" s="8" customFormat="1" ht="24.75" customHeight="1">
      <c r="A59" s="31">
        <v>1</v>
      </c>
      <c r="B59" s="32" t="s">
        <v>46</v>
      </c>
      <c r="C59" s="33">
        <v>35.1</v>
      </c>
      <c r="D59" s="33" t="s">
        <v>32</v>
      </c>
      <c r="E59" s="33">
        <v>5</v>
      </c>
      <c r="F59" s="34">
        <f aca="true" t="shared" si="6" ref="F59:F66">E59*C59</f>
        <v>175.5</v>
      </c>
      <c r="G59" s="33">
        <v>5</v>
      </c>
      <c r="H59" s="34">
        <f aca="true" t="shared" si="7" ref="H59:H68">G59*C59</f>
        <v>175.5</v>
      </c>
      <c r="I59" s="23" t="s">
        <v>47</v>
      </c>
      <c r="J59" s="28"/>
      <c r="K59" s="14"/>
      <c r="L59" s="14"/>
      <c r="M59" s="14"/>
      <c r="N59" s="14"/>
      <c r="O59" s="14"/>
    </row>
    <row r="60" spans="1:9" s="22" customFormat="1" ht="24.75" customHeight="1">
      <c r="A60" s="73">
        <v>2</v>
      </c>
      <c r="B60" s="72" t="s">
        <v>142</v>
      </c>
      <c r="C60" s="73">
        <v>8.9</v>
      </c>
      <c r="D60" s="73" t="s">
        <v>32</v>
      </c>
      <c r="E60" s="73">
        <v>9</v>
      </c>
      <c r="F60" s="74">
        <f t="shared" si="6"/>
        <v>80.10000000000001</v>
      </c>
      <c r="G60" s="73">
        <v>12</v>
      </c>
      <c r="H60" s="74">
        <f t="shared" si="7"/>
        <v>106.80000000000001</v>
      </c>
      <c r="I60" s="75" t="s">
        <v>197</v>
      </c>
    </row>
    <row r="61" spans="1:9" s="105" customFormat="1" ht="24.75" customHeight="1">
      <c r="A61" s="31">
        <v>5</v>
      </c>
      <c r="B61" s="72" t="s">
        <v>143</v>
      </c>
      <c r="C61" s="73">
        <v>35.1</v>
      </c>
      <c r="D61" s="73" t="s">
        <v>32</v>
      </c>
      <c r="E61" s="73">
        <v>9</v>
      </c>
      <c r="F61" s="74">
        <f t="shared" si="6"/>
        <v>315.90000000000003</v>
      </c>
      <c r="G61" s="73">
        <v>12</v>
      </c>
      <c r="H61" s="74">
        <f t="shared" si="7"/>
        <v>421.20000000000005</v>
      </c>
      <c r="I61" s="75" t="s">
        <v>197</v>
      </c>
    </row>
    <row r="62" spans="1:9" s="8" customFormat="1" ht="88.5" customHeight="1">
      <c r="A62" s="73">
        <v>9</v>
      </c>
      <c r="B62" s="76" t="s">
        <v>60</v>
      </c>
      <c r="C62" s="77">
        <v>11.4</v>
      </c>
      <c r="D62" s="77" t="s">
        <v>32</v>
      </c>
      <c r="E62" s="77">
        <v>75</v>
      </c>
      <c r="F62" s="80">
        <f t="shared" si="6"/>
        <v>855</v>
      </c>
      <c r="G62" s="77">
        <v>73</v>
      </c>
      <c r="H62" s="80">
        <f t="shared" si="7"/>
        <v>832.2</v>
      </c>
      <c r="I62" s="128" t="s">
        <v>148</v>
      </c>
    </row>
    <row r="63" spans="1:9" s="8" customFormat="1" ht="76.5" customHeight="1">
      <c r="A63" s="31">
        <v>10</v>
      </c>
      <c r="B63" s="76" t="s">
        <v>61</v>
      </c>
      <c r="C63" s="77">
        <v>3.1</v>
      </c>
      <c r="D63" s="77" t="s">
        <v>32</v>
      </c>
      <c r="E63" s="77">
        <v>80</v>
      </c>
      <c r="F63" s="80">
        <f t="shared" si="6"/>
        <v>248</v>
      </c>
      <c r="G63" s="77">
        <v>90</v>
      </c>
      <c r="H63" s="80">
        <f t="shared" si="7"/>
        <v>279</v>
      </c>
      <c r="I63" s="103" t="s">
        <v>149</v>
      </c>
    </row>
    <row r="64" spans="1:9" s="8" customFormat="1" ht="24.75" customHeight="1">
      <c r="A64" s="31">
        <v>11</v>
      </c>
      <c r="B64" s="76" t="s">
        <v>58</v>
      </c>
      <c r="C64" s="36">
        <v>4.83</v>
      </c>
      <c r="D64" s="77" t="s">
        <v>32</v>
      </c>
      <c r="E64" s="77">
        <v>25</v>
      </c>
      <c r="F64" s="80">
        <f t="shared" si="6"/>
        <v>120.75</v>
      </c>
      <c r="G64" s="77">
        <v>20</v>
      </c>
      <c r="H64" s="80">
        <f t="shared" si="7"/>
        <v>96.6</v>
      </c>
      <c r="I64" s="98" t="s">
        <v>62</v>
      </c>
    </row>
    <row r="65" spans="1:9" s="122" customFormat="1" ht="39.75" customHeight="1">
      <c r="A65" s="31">
        <v>13</v>
      </c>
      <c r="B65" s="126" t="s">
        <v>2</v>
      </c>
      <c r="C65" s="125">
        <v>3.1</v>
      </c>
      <c r="D65" s="124" t="s">
        <v>32</v>
      </c>
      <c r="E65" s="124">
        <v>30</v>
      </c>
      <c r="F65" s="123">
        <f t="shared" si="6"/>
        <v>93</v>
      </c>
      <c r="G65" s="124">
        <v>40</v>
      </c>
      <c r="H65" s="123">
        <f t="shared" si="7"/>
        <v>124</v>
      </c>
      <c r="I65" s="156" t="s">
        <v>199</v>
      </c>
    </row>
    <row r="66" spans="1:9" s="122" customFormat="1" ht="24.75" customHeight="1">
      <c r="A66" s="73">
        <v>14</v>
      </c>
      <c r="B66" s="126" t="s">
        <v>127</v>
      </c>
      <c r="C66" s="125">
        <f>C62+C63</f>
        <v>14.5</v>
      </c>
      <c r="D66" s="124" t="s">
        <v>32</v>
      </c>
      <c r="E66" s="124">
        <v>10</v>
      </c>
      <c r="F66" s="123">
        <f t="shared" si="6"/>
        <v>145</v>
      </c>
      <c r="G66" s="124">
        <v>10</v>
      </c>
      <c r="H66" s="123">
        <f>G66*C66</f>
        <v>145</v>
      </c>
      <c r="I66" s="139" t="s">
        <v>157</v>
      </c>
    </row>
    <row r="67" spans="1:9" ht="24.75" customHeight="1">
      <c r="A67" s="31">
        <v>18</v>
      </c>
      <c r="B67" s="76" t="s">
        <v>52</v>
      </c>
      <c r="C67" s="33">
        <v>1.5</v>
      </c>
      <c r="D67" s="73" t="s">
        <v>39</v>
      </c>
      <c r="E67" s="78">
        <v>15</v>
      </c>
      <c r="F67" s="77">
        <f>C67*E67</f>
        <v>22.5</v>
      </c>
      <c r="G67" s="77">
        <v>50</v>
      </c>
      <c r="H67" s="107">
        <f t="shared" si="7"/>
        <v>75</v>
      </c>
      <c r="I67" s="109" t="s">
        <v>53</v>
      </c>
    </row>
    <row r="68" spans="1:20" s="8" customFormat="1" ht="24.75" customHeight="1">
      <c r="A68" s="31">
        <v>20</v>
      </c>
      <c r="B68" s="72" t="s">
        <v>59</v>
      </c>
      <c r="C68" s="73">
        <v>8.9</v>
      </c>
      <c r="D68" s="73" t="s">
        <v>32</v>
      </c>
      <c r="E68" s="73">
        <v>18</v>
      </c>
      <c r="F68" s="74">
        <f>C68*E68</f>
        <v>160.20000000000002</v>
      </c>
      <c r="G68" s="73">
        <v>15</v>
      </c>
      <c r="H68" s="34">
        <f t="shared" si="7"/>
        <v>133.5</v>
      </c>
      <c r="I68" s="75" t="s">
        <v>152</v>
      </c>
      <c r="J68" s="94"/>
      <c r="K68" s="94"/>
      <c r="L68" s="94"/>
      <c r="M68" s="94"/>
      <c r="N68" s="94"/>
      <c r="O68" s="94"/>
      <c r="P68" s="19"/>
      <c r="Q68" s="14"/>
      <c r="R68" s="14"/>
      <c r="S68" s="14"/>
      <c r="T68" s="14"/>
    </row>
    <row r="69" spans="1:20" s="8" customFormat="1" ht="24.75" customHeight="1">
      <c r="A69" s="31">
        <v>21</v>
      </c>
      <c r="B69" s="72" t="s">
        <v>45</v>
      </c>
      <c r="C69" s="73"/>
      <c r="D69" s="73"/>
      <c r="E69" s="73"/>
      <c r="F69" s="74">
        <f>SUM(F59:F68)</f>
        <v>2215.95</v>
      </c>
      <c r="G69" s="73"/>
      <c r="H69" s="34">
        <f>SUM(H59:H68)</f>
        <v>2388.8</v>
      </c>
      <c r="I69" s="75"/>
      <c r="J69" s="94"/>
      <c r="K69" s="94"/>
      <c r="L69" s="94"/>
      <c r="M69" s="94"/>
      <c r="N69" s="94"/>
      <c r="O69" s="94"/>
      <c r="P69" s="19"/>
      <c r="Q69" s="14"/>
      <c r="R69" s="14"/>
      <c r="S69" s="14"/>
      <c r="T69" s="14"/>
    </row>
    <row r="70" spans="1:10" ht="24.75" customHeight="1">
      <c r="A70" s="250" t="s">
        <v>181</v>
      </c>
      <c r="B70" s="251"/>
      <c r="C70" s="40"/>
      <c r="D70" s="40"/>
      <c r="E70" s="39"/>
      <c r="F70" s="39"/>
      <c r="G70" s="40"/>
      <c r="H70" s="39"/>
      <c r="I70" s="145"/>
      <c r="J70" s="37"/>
    </row>
    <row r="71" spans="1:15" s="8" customFormat="1" ht="24.75" customHeight="1">
      <c r="A71" s="31">
        <v>1</v>
      </c>
      <c r="B71" s="32" t="s">
        <v>46</v>
      </c>
      <c r="C71" s="33">
        <v>29.54</v>
      </c>
      <c r="D71" s="33" t="s">
        <v>32</v>
      </c>
      <c r="E71" s="33">
        <v>5</v>
      </c>
      <c r="F71" s="34">
        <f aca="true" t="shared" si="8" ref="F71:F78">E71*C71</f>
        <v>147.7</v>
      </c>
      <c r="G71" s="33">
        <v>5</v>
      </c>
      <c r="H71" s="34">
        <f aca="true" t="shared" si="9" ref="H71:H79">G71*C71</f>
        <v>147.7</v>
      </c>
      <c r="I71" s="23" t="s">
        <v>47</v>
      </c>
      <c r="J71" s="28"/>
      <c r="K71" s="14"/>
      <c r="L71" s="14"/>
      <c r="M71" s="14"/>
      <c r="N71" s="14"/>
      <c r="O71" s="14"/>
    </row>
    <row r="72" spans="1:9" s="22" customFormat="1" ht="24.75" customHeight="1">
      <c r="A72" s="31">
        <v>2</v>
      </c>
      <c r="B72" s="72" t="s">
        <v>142</v>
      </c>
      <c r="C72" s="73">
        <v>6.76</v>
      </c>
      <c r="D72" s="73" t="s">
        <v>32</v>
      </c>
      <c r="E72" s="73">
        <v>9</v>
      </c>
      <c r="F72" s="74">
        <f t="shared" si="8"/>
        <v>60.839999999999996</v>
      </c>
      <c r="G72" s="73">
        <v>12</v>
      </c>
      <c r="H72" s="74">
        <f t="shared" si="9"/>
        <v>81.12</v>
      </c>
      <c r="I72" s="75" t="s">
        <v>197</v>
      </c>
    </row>
    <row r="73" spans="1:9" s="105" customFormat="1" ht="24.75" customHeight="1">
      <c r="A73" s="31">
        <v>3</v>
      </c>
      <c r="B73" s="72" t="s">
        <v>143</v>
      </c>
      <c r="C73" s="73">
        <v>29.54</v>
      </c>
      <c r="D73" s="73" t="s">
        <v>32</v>
      </c>
      <c r="E73" s="73">
        <v>9</v>
      </c>
      <c r="F73" s="74">
        <f t="shared" si="8"/>
        <v>265.86</v>
      </c>
      <c r="G73" s="73">
        <v>12</v>
      </c>
      <c r="H73" s="74">
        <f t="shared" si="9"/>
        <v>354.48</v>
      </c>
      <c r="I73" s="75" t="s">
        <v>197</v>
      </c>
    </row>
    <row r="74" spans="1:9" s="8" customFormat="1" ht="87.75" customHeight="1">
      <c r="A74" s="31">
        <v>4</v>
      </c>
      <c r="B74" s="76" t="s">
        <v>60</v>
      </c>
      <c r="C74" s="77">
        <v>10.67</v>
      </c>
      <c r="D74" s="77" t="s">
        <v>32</v>
      </c>
      <c r="E74" s="77">
        <v>75</v>
      </c>
      <c r="F74" s="80">
        <f t="shared" si="8"/>
        <v>800.25</v>
      </c>
      <c r="G74" s="77">
        <v>73</v>
      </c>
      <c r="H74" s="80">
        <f t="shared" si="9"/>
        <v>778.91</v>
      </c>
      <c r="I74" s="128" t="s">
        <v>148</v>
      </c>
    </row>
    <row r="75" spans="1:9" s="8" customFormat="1" ht="33" customHeight="1">
      <c r="A75" s="31">
        <v>5</v>
      </c>
      <c r="B75" s="76" t="s">
        <v>190</v>
      </c>
      <c r="C75" s="77">
        <f>2*0.4*4+1</f>
        <v>4.2</v>
      </c>
      <c r="D75" s="77" t="s">
        <v>32</v>
      </c>
      <c r="E75" s="77">
        <v>80</v>
      </c>
      <c r="F75" s="80">
        <f t="shared" si="8"/>
        <v>336</v>
      </c>
      <c r="G75" s="77">
        <v>90</v>
      </c>
      <c r="H75" s="80">
        <f>G75*C75</f>
        <v>378</v>
      </c>
      <c r="I75" s="128" t="s">
        <v>191</v>
      </c>
    </row>
    <row r="76" spans="1:9" s="122" customFormat="1" ht="39.75" customHeight="1">
      <c r="A76" s="31">
        <v>6</v>
      </c>
      <c r="B76" s="126" t="s">
        <v>2</v>
      </c>
      <c r="C76" s="125">
        <v>7.56</v>
      </c>
      <c r="D76" s="124" t="s">
        <v>32</v>
      </c>
      <c r="E76" s="124">
        <v>30</v>
      </c>
      <c r="F76" s="123">
        <f t="shared" si="8"/>
        <v>226.79999999999998</v>
      </c>
      <c r="G76" s="124">
        <v>40</v>
      </c>
      <c r="H76" s="123">
        <f t="shared" si="9"/>
        <v>302.4</v>
      </c>
      <c r="I76" s="156" t="s">
        <v>199</v>
      </c>
    </row>
    <row r="77" spans="1:9" s="122" customFormat="1" ht="24.75" customHeight="1">
      <c r="A77" s="31">
        <v>7</v>
      </c>
      <c r="B77" s="126" t="s">
        <v>127</v>
      </c>
      <c r="C77" s="125">
        <f>C74+0.8</f>
        <v>11.47</v>
      </c>
      <c r="D77" s="124" t="s">
        <v>32</v>
      </c>
      <c r="E77" s="124">
        <v>10</v>
      </c>
      <c r="F77" s="123">
        <f>E77*C77</f>
        <v>114.7</v>
      </c>
      <c r="G77" s="124">
        <v>10</v>
      </c>
      <c r="H77" s="123">
        <f>G77*C77</f>
        <v>114.7</v>
      </c>
      <c r="I77" s="139" t="s">
        <v>157</v>
      </c>
    </row>
    <row r="78" spans="1:9" s="8" customFormat="1" ht="24.75" customHeight="1">
      <c r="A78" s="31">
        <v>8</v>
      </c>
      <c r="B78" s="76" t="s">
        <v>58</v>
      </c>
      <c r="C78" s="36">
        <v>5.4</v>
      </c>
      <c r="D78" s="77" t="s">
        <v>32</v>
      </c>
      <c r="E78" s="77">
        <v>25</v>
      </c>
      <c r="F78" s="80">
        <f t="shared" si="8"/>
        <v>135</v>
      </c>
      <c r="G78" s="77">
        <v>20</v>
      </c>
      <c r="H78" s="80">
        <f t="shared" si="9"/>
        <v>108</v>
      </c>
      <c r="I78" s="98" t="s">
        <v>62</v>
      </c>
    </row>
    <row r="79" spans="1:31" s="8" customFormat="1" ht="24.75" customHeight="1">
      <c r="A79" s="31">
        <v>9</v>
      </c>
      <c r="B79" s="72" t="s">
        <v>59</v>
      </c>
      <c r="C79" s="73">
        <v>6.76</v>
      </c>
      <c r="D79" s="73" t="s">
        <v>32</v>
      </c>
      <c r="E79" s="73">
        <v>18</v>
      </c>
      <c r="F79" s="74">
        <f>C79*E79</f>
        <v>121.67999999999999</v>
      </c>
      <c r="G79" s="73">
        <v>15</v>
      </c>
      <c r="H79" s="34">
        <f t="shared" si="9"/>
        <v>101.39999999999999</v>
      </c>
      <c r="I79" s="75" t="s">
        <v>152</v>
      </c>
      <c r="J79" s="94"/>
      <c r="K79" s="94"/>
      <c r="L79" s="94"/>
      <c r="M79" s="94"/>
      <c r="N79" s="94"/>
      <c r="O79" s="94"/>
      <c r="P79" s="19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s="8" customFormat="1" ht="24.75" customHeight="1">
      <c r="A80" s="31">
        <v>10</v>
      </c>
      <c r="B80" s="72" t="s">
        <v>45</v>
      </c>
      <c r="C80" s="73"/>
      <c r="D80" s="73"/>
      <c r="E80" s="73"/>
      <c r="F80" s="74">
        <f>SUM(F71:F79)</f>
        <v>2208.83</v>
      </c>
      <c r="G80" s="73"/>
      <c r="H80" s="34">
        <f>SUM(H71:H79)</f>
        <v>2366.71</v>
      </c>
      <c r="I80" s="75"/>
      <c r="J80" s="94"/>
      <c r="K80" s="94"/>
      <c r="L80" s="94"/>
      <c r="M80" s="94"/>
      <c r="N80" s="94"/>
      <c r="O80" s="94"/>
      <c r="P80" s="19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10" ht="24.75" customHeight="1">
      <c r="A81" s="250" t="s">
        <v>182</v>
      </c>
      <c r="B81" s="251"/>
      <c r="C81" s="42"/>
      <c r="D81" s="42"/>
      <c r="E81" s="43"/>
      <c r="F81" s="43"/>
      <c r="G81" s="44"/>
      <c r="H81" s="43"/>
      <c r="I81" s="146"/>
      <c r="J81" s="37"/>
    </row>
    <row r="82" spans="1:10" ht="39.75" customHeight="1">
      <c r="A82" s="36">
        <v>1</v>
      </c>
      <c r="B82" s="32" t="s">
        <v>48</v>
      </c>
      <c r="C82" s="33">
        <v>5.55</v>
      </c>
      <c r="D82" s="33" t="s">
        <v>32</v>
      </c>
      <c r="E82" s="33">
        <v>13</v>
      </c>
      <c r="F82" s="34">
        <f>E82*C82</f>
        <v>72.14999999999999</v>
      </c>
      <c r="G82" s="33">
        <v>25</v>
      </c>
      <c r="H82" s="34">
        <f aca="true" t="shared" si="10" ref="H82:H89">G82*C82</f>
        <v>138.75</v>
      </c>
      <c r="I82" s="24" t="s">
        <v>63</v>
      </c>
      <c r="J82" s="37"/>
    </row>
    <row r="83" spans="1:10" s="9" customFormat="1" ht="39.75" customHeight="1">
      <c r="A83" s="36">
        <v>2</v>
      </c>
      <c r="B83" s="32" t="s">
        <v>64</v>
      </c>
      <c r="C83" s="33">
        <f>10.4*2.5</f>
        <v>26</v>
      </c>
      <c r="D83" s="33" t="s">
        <v>32</v>
      </c>
      <c r="E83" s="33">
        <v>13</v>
      </c>
      <c r="F83" s="34">
        <f>E83*C83</f>
        <v>338</v>
      </c>
      <c r="G83" s="33">
        <v>28</v>
      </c>
      <c r="H83" s="34">
        <f t="shared" si="10"/>
        <v>728</v>
      </c>
      <c r="I83" s="24" t="s">
        <v>63</v>
      </c>
      <c r="J83" s="37"/>
    </row>
    <row r="84" spans="1:30" ht="24.75" customHeight="1">
      <c r="A84" s="36">
        <v>3</v>
      </c>
      <c r="B84" s="45" t="s">
        <v>66</v>
      </c>
      <c r="C84" s="33">
        <f>5.55+0.3*10.4</f>
        <v>8.67</v>
      </c>
      <c r="D84" s="33" t="s">
        <v>32</v>
      </c>
      <c r="E84" s="31">
        <v>25</v>
      </c>
      <c r="F84" s="34">
        <f>E84*C84</f>
        <v>216.75</v>
      </c>
      <c r="G84" s="31">
        <v>20</v>
      </c>
      <c r="H84" s="34">
        <f t="shared" si="10"/>
        <v>173.4</v>
      </c>
      <c r="I84" s="23" t="s">
        <v>153</v>
      </c>
      <c r="J84" s="38"/>
      <c r="K84" s="21"/>
      <c r="L84" s="2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15" s="9" customFormat="1" ht="24.75" customHeight="1">
      <c r="A85" s="36">
        <v>4</v>
      </c>
      <c r="B85" s="35" t="s">
        <v>55</v>
      </c>
      <c r="C85" s="36">
        <v>1</v>
      </c>
      <c r="D85" s="36" t="s">
        <v>56</v>
      </c>
      <c r="E85" s="36">
        <v>85</v>
      </c>
      <c r="F85" s="97">
        <f>C85*E85</f>
        <v>85</v>
      </c>
      <c r="G85" s="36">
        <v>95</v>
      </c>
      <c r="H85" s="97">
        <f t="shared" si="10"/>
        <v>95</v>
      </c>
      <c r="I85" s="24" t="s">
        <v>57</v>
      </c>
      <c r="J85" s="38"/>
      <c r="K85" s="21"/>
      <c r="L85" s="21"/>
      <c r="M85" s="19"/>
      <c r="N85" s="19"/>
      <c r="O85" s="19"/>
    </row>
    <row r="86" spans="1:16" s="8" customFormat="1" ht="24.75" customHeight="1">
      <c r="A86" s="36">
        <v>5</v>
      </c>
      <c r="B86" s="72" t="s">
        <v>59</v>
      </c>
      <c r="C86" s="73">
        <v>5.55</v>
      </c>
      <c r="D86" s="73" t="s">
        <v>32</v>
      </c>
      <c r="E86" s="73">
        <v>18</v>
      </c>
      <c r="F86" s="74">
        <f>C86*E86</f>
        <v>99.89999999999999</v>
      </c>
      <c r="G86" s="73">
        <v>15</v>
      </c>
      <c r="H86" s="34">
        <f t="shared" si="10"/>
        <v>83.25</v>
      </c>
      <c r="I86" s="75" t="s">
        <v>152</v>
      </c>
      <c r="J86" s="94"/>
      <c r="K86" s="94"/>
      <c r="L86" s="94"/>
      <c r="M86" s="94"/>
      <c r="N86" s="94"/>
      <c r="O86" s="94"/>
      <c r="P86" s="9"/>
    </row>
    <row r="87" spans="1:15" s="8" customFormat="1" ht="24.75" customHeight="1">
      <c r="A87" s="36">
        <v>6</v>
      </c>
      <c r="B87" s="89" t="s">
        <v>67</v>
      </c>
      <c r="C87" s="88">
        <v>1</v>
      </c>
      <c r="D87" s="88" t="s">
        <v>44</v>
      </c>
      <c r="E87" s="88">
        <v>0</v>
      </c>
      <c r="F87" s="90">
        <f>E87*C87</f>
        <v>0</v>
      </c>
      <c r="G87" s="88">
        <v>15</v>
      </c>
      <c r="H87" s="90">
        <f t="shared" si="10"/>
        <v>15</v>
      </c>
      <c r="I87" s="91" t="s">
        <v>68</v>
      </c>
      <c r="J87" s="14"/>
      <c r="K87" s="14"/>
      <c r="L87" s="14"/>
      <c r="M87" s="14"/>
      <c r="N87" s="14"/>
      <c r="O87" s="14"/>
    </row>
    <row r="88" spans="1:9" s="270" customFormat="1" ht="24.75" customHeight="1">
      <c r="A88" s="193">
        <v>7</v>
      </c>
      <c r="B88" s="268" t="s">
        <v>237</v>
      </c>
      <c r="C88" s="202">
        <v>4.6</v>
      </c>
      <c r="D88" s="202" t="s">
        <v>39</v>
      </c>
      <c r="E88" s="202">
        <v>110</v>
      </c>
      <c r="F88" s="269">
        <f>E88*C88</f>
        <v>505.99999999999994</v>
      </c>
      <c r="G88" s="202">
        <v>180</v>
      </c>
      <c r="H88" s="269">
        <f t="shared" si="10"/>
        <v>827.9999999999999</v>
      </c>
      <c r="I88" s="268" t="s">
        <v>238</v>
      </c>
    </row>
    <row r="89" spans="1:9" s="270" customFormat="1" ht="39.75" customHeight="1">
      <c r="A89" s="193">
        <v>8</v>
      </c>
      <c r="B89" s="268" t="s">
        <v>239</v>
      </c>
      <c r="C89" s="202">
        <f>4.6*0.8*4</f>
        <v>14.719999999999999</v>
      </c>
      <c r="D89" s="202" t="s">
        <v>32</v>
      </c>
      <c r="E89" s="202">
        <v>10</v>
      </c>
      <c r="F89" s="269">
        <f>E89*C89</f>
        <v>147.2</v>
      </c>
      <c r="G89" s="202">
        <v>40</v>
      </c>
      <c r="H89" s="269">
        <f t="shared" si="10"/>
        <v>588.8</v>
      </c>
      <c r="I89" s="271" t="s">
        <v>240</v>
      </c>
    </row>
    <row r="90" spans="1:9" s="8" customFormat="1" ht="24.75" customHeight="1">
      <c r="A90" s="36">
        <v>9</v>
      </c>
      <c r="B90" s="89" t="s">
        <v>45</v>
      </c>
      <c r="C90" s="88"/>
      <c r="D90" s="88"/>
      <c r="E90" s="88"/>
      <c r="F90" s="90">
        <f>SUM(F82:F89)</f>
        <v>1465</v>
      </c>
      <c r="G90" s="88"/>
      <c r="H90" s="90">
        <f>SUM(H82:H89)</f>
        <v>2650.2</v>
      </c>
      <c r="I90" s="91"/>
    </row>
    <row r="91" spans="1:30" s="13" customFormat="1" ht="24.75" customHeight="1">
      <c r="A91" s="250" t="s">
        <v>192</v>
      </c>
      <c r="B91" s="251"/>
      <c r="C91" s="39"/>
      <c r="D91" s="39"/>
      <c r="E91" s="40"/>
      <c r="F91" s="39"/>
      <c r="G91" s="40"/>
      <c r="H91" s="39"/>
      <c r="I91" s="145"/>
      <c r="J91" s="37"/>
      <c r="K91" s="8"/>
      <c r="L91" s="8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s="13" customFormat="1" ht="48" customHeight="1">
      <c r="A92" s="36">
        <v>1</v>
      </c>
      <c r="B92" s="32" t="s">
        <v>48</v>
      </c>
      <c r="C92" s="33">
        <v>4.6</v>
      </c>
      <c r="D92" s="33" t="s">
        <v>32</v>
      </c>
      <c r="E92" s="33">
        <v>13</v>
      </c>
      <c r="F92" s="34">
        <f aca="true" t="shared" si="11" ref="F92:F97">E92*C92</f>
        <v>59.8</v>
      </c>
      <c r="G92" s="33">
        <v>25</v>
      </c>
      <c r="H92" s="34">
        <f aca="true" t="shared" si="12" ref="H92:H99">G92*C92</f>
        <v>114.99999999999999</v>
      </c>
      <c r="I92" s="79" t="s">
        <v>69</v>
      </c>
      <c r="J92" s="37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s="13" customFormat="1" ht="48" customHeight="1">
      <c r="A93" s="33">
        <v>2</v>
      </c>
      <c r="B93" s="32" t="s">
        <v>64</v>
      </c>
      <c r="C93" s="33">
        <f>8.6*2.5</f>
        <v>21.5</v>
      </c>
      <c r="D93" s="33" t="s">
        <v>32</v>
      </c>
      <c r="E93" s="33">
        <v>13</v>
      </c>
      <c r="F93" s="34">
        <f t="shared" si="11"/>
        <v>279.5</v>
      </c>
      <c r="G93" s="33">
        <v>28</v>
      </c>
      <c r="H93" s="34">
        <f t="shared" si="12"/>
        <v>602</v>
      </c>
      <c r="I93" s="79" t="s">
        <v>69</v>
      </c>
      <c r="J93" s="37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24.75" customHeight="1">
      <c r="A94" s="36">
        <v>3</v>
      </c>
      <c r="B94" s="45" t="s">
        <v>65</v>
      </c>
      <c r="C94" s="33">
        <f>8.6*1.8</f>
        <v>15.48</v>
      </c>
      <c r="D94" s="33" t="s">
        <v>32</v>
      </c>
      <c r="E94" s="31">
        <v>18</v>
      </c>
      <c r="F94" s="34">
        <f t="shared" si="11"/>
        <v>278.64</v>
      </c>
      <c r="G94" s="31">
        <v>16</v>
      </c>
      <c r="H94" s="34">
        <f t="shared" si="12"/>
        <v>247.68</v>
      </c>
      <c r="I94" s="23" t="s">
        <v>150</v>
      </c>
      <c r="J94" s="104"/>
      <c r="K94" s="21"/>
      <c r="L94" s="2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24.75" customHeight="1">
      <c r="A95" s="33">
        <v>4</v>
      </c>
      <c r="B95" s="45" t="s">
        <v>66</v>
      </c>
      <c r="C95" s="33">
        <v>4.6</v>
      </c>
      <c r="D95" s="33" t="s">
        <v>32</v>
      </c>
      <c r="E95" s="31">
        <v>25</v>
      </c>
      <c r="F95" s="34">
        <f t="shared" si="11"/>
        <v>114.99999999999999</v>
      </c>
      <c r="G95" s="31">
        <v>20</v>
      </c>
      <c r="H95" s="34">
        <f t="shared" si="12"/>
        <v>92</v>
      </c>
      <c r="I95" s="23" t="s">
        <v>162</v>
      </c>
      <c r="J95" s="38"/>
      <c r="K95" s="21"/>
      <c r="L95" s="2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9" s="22" customFormat="1" ht="24.75" customHeight="1">
      <c r="A96" s="36">
        <v>5</v>
      </c>
      <c r="B96" s="158" t="s">
        <v>70</v>
      </c>
      <c r="C96" s="33">
        <v>4.6</v>
      </c>
      <c r="D96" s="159" t="s">
        <v>32</v>
      </c>
      <c r="E96" s="159">
        <v>110</v>
      </c>
      <c r="F96" s="160">
        <f t="shared" si="11"/>
        <v>505.99999999999994</v>
      </c>
      <c r="G96" s="159">
        <v>120</v>
      </c>
      <c r="H96" s="160">
        <f t="shared" si="12"/>
        <v>552</v>
      </c>
      <c r="I96" s="75" t="s">
        <v>71</v>
      </c>
    </row>
    <row r="97" spans="1:9" s="8" customFormat="1" ht="24.75" customHeight="1">
      <c r="A97" s="33">
        <v>6</v>
      </c>
      <c r="B97" s="89" t="s">
        <v>67</v>
      </c>
      <c r="C97" s="33">
        <v>1</v>
      </c>
      <c r="D97" s="88" t="s">
        <v>137</v>
      </c>
      <c r="E97" s="88">
        <v>0</v>
      </c>
      <c r="F97" s="90">
        <f t="shared" si="11"/>
        <v>0</v>
      </c>
      <c r="G97" s="88">
        <v>15</v>
      </c>
      <c r="H97" s="90">
        <f t="shared" si="12"/>
        <v>15</v>
      </c>
      <c r="I97" s="91" t="s">
        <v>68</v>
      </c>
    </row>
    <row r="98" spans="1:15" s="9" customFormat="1" ht="24.75" customHeight="1">
      <c r="A98" s="36">
        <v>7</v>
      </c>
      <c r="B98" s="35" t="s">
        <v>55</v>
      </c>
      <c r="C98" s="36">
        <v>1</v>
      </c>
      <c r="D98" s="36" t="s">
        <v>56</v>
      </c>
      <c r="E98" s="36">
        <v>85</v>
      </c>
      <c r="F98" s="97">
        <f>C98*E98</f>
        <v>85</v>
      </c>
      <c r="G98" s="36">
        <v>95</v>
      </c>
      <c r="H98" s="97">
        <f t="shared" si="12"/>
        <v>95</v>
      </c>
      <c r="I98" s="24" t="s">
        <v>1</v>
      </c>
      <c r="J98" s="38"/>
      <c r="K98" s="21"/>
      <c r="L98" s="21"/>
      <c r="M98" s="19"/>
      <c r="N98" s="19"/>
      <c r="O98" s="19"/>
    </row>
    <row r="99" spans="1:16" s="8" customFormat="1" ht="24.75" customHeight="1">
      <c r="A99" s="33">
        <v>8</v>
      </c>
      <c r="B99" s="72" t="s">
        <v>59</v>
      </c>
      <c r="C99" s="73">
        <v>4.6</v>
      </c>
      <c r="D99" s="73" t="s">
        <v>32</v>
      </c>
      <c r="E99" s="73">
        <v>18</v>
      </c>
      <c r="F99" s="74">
        <f>C99*E99</f>
        <v>82.8</v>
      </c>
      <c r="G99" s="73">
        <v>15</v>
      </c>
      <c r="H99" s="34">
        <f t="shared" si="12"/>
        <v>69</v>
      </c>
      <c r="I99" s="75" t="s">
        <v>152</v>
      </c>
      <c r="J99" s="94"/>
      <c r="K99" s="94"/>
      <c r="L99" s="94"/>
      <c r="M99" s="94"/>
      <c r="N99" s="94"/>
      <c r="O99" s="94"/>
      <c r="P99" s="9"/>
    </row>
    <row r="100" spans="1:12" s="9" customFormat="1" ht="24.75" customHeight="1">
      <c r="A100" s="36">
        <v>9</v>
      </c>
      <c r="B100" s="35" t="s">
        <v>45</v>
      </c>
      <c r="C100" s="36"/>
      <c r="D100" s="36"/>
      <c r="E100" s="36"/>
      <c r="F100" s="97">
        <f>SUM(F92:F99)</f>
        <v>1406.74</v>
      </c>
      <c r="G100" s="36"/>
      <c r="H100" s="97">
        <f>SUM(H92:H99)</f>
        <v>1787.68</v>
      </c>
      <c r="I100" s="24"/>
      <c r="J100" s="38"/>
      <c r="K100" s="21"/>
      <c r="L100" s="21"/>
    </row>
    <row r="101" spans="1:9" s="105" customFormat="1" ht="24.75" customHeight="1">
      <c r="A101" s="250" t="s">
        <v>193</v>
      </c>
      <c r="B101" s="251"/>
      <c r="C101" s="39"/>
      <c r="D101" s="39"/>
      <c r="E101" s="40"/>
      <c r="F101" s="39"/>
      <c r="G101" s="40"/>
      <c r="H101" s="39"/>
      <c r="I101" s="145"/>
    </row>
    <row r="102" spans="1:17" ht="24.75" customHeight="1">
      <c r="A102" s="73">
        <v>1</v>
      </c>
      <c r="B102" s="72" t="s">
        <v>142</v>
      </c>
      <c r="C102" s="73">
        <v>5.18</v>
      </c>
      <c r="D102" s="73" t="s">
        <v>32</v>
      </c>
      <c r="E102" s="73">
        <v>9</v>
      </c>
      <c r="F102" s="74">
        <f aca="true" t="shared" si="13" ref="F102:F107">E102*C102</f>
        <v>46.62</v>
      </c>
      <c r="G102" s="73">
        <v>12</v>
      </c>
      <c r="H102" s="74">
        <f>G102*C102</f>
        <v>62.16</v>
      </c>
      <c r="I102" s="75" t="s">
        <v>197</v>
      </c>
      <c r="J102" s="49"/>
      <c r="K102" s="20"/>
      <c r="L102" s="20"/>
      <c r="M102" s="20"/>
      <c r="N102" s="20"/>
      <c r="O102" s="20"/>
      <c r="P102" s="15"/>
      <c r="Q102" s="15"/>
    </row>
    <row r="103" spans="1:30" s="10" customFormat="1" ht="48" customHeight="1">
      <c r="A103" s="73">
        <v>2</v>
      </c>
      <c r="B103" s="32" t="s">
        <v>48</v>
      </c>
      <c r="C103" s="33">
        <v>5.18</v>
      </c>
      <c r="D103" s="33" t="s">
        <v>32</v>
      </c>
      <c r="E103" s="33">
        <v>13</v>
      </c>
      <c r="F103" s="34">
        <f t="shared" si="13"/>
        <v>67.34</v>
      </c>
      <c r="G103" s="33">
        <v>25</v>
      </c>
      <c r="H103" s="34">
        <f aca="true" t="shared" si="14" ref="H103:H112">G103*C103</f>
        <v>129.5</v>
      </c>
      <c r="I103" s="79" t="s">
        <v>69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s="10" customFormat="1" ht="48" customHeight="1">
      <c r="A104" s="73">
        <v>3</v>
      </c>
      <c r="B104" s="32" t="s">
        <v>64</v>
      </c>
      <c r="C104" s="33">
        <v>14.77</v>
      </c>
      <c r="D104" s="33" t="s">
        <v>32</v>
      </c>
      <c r="E104" s="33">
        <v>13</v>
      </c>
      <c r="F104" s="34">
        <f t="shared" si="13"/>
        <v>192.01</v>
      </c>
      <c r="G104" s="33">
        <v>28</v>
      </c>
      <c r="H104" s="34">
        <f t="shared" si="14"/>
        <v>413.56</v>
      </c>
      <c r="I104" s="79" t="s">
        <v>69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10" customFormat="1" ht="24.75" customHeight="1">
      <c r="A105" s="73">
        <v>4</v>
      </c>
      <c r="B105" s="72" t="s">
        <v>225</v>
      </c>
      <c r="C105" s="73">
        <v>14.77</v>
      </c>
      <c r="D105" s="73" t="s">
        <v>32</v>
      </c>
      <c r="E105" s="73">
        <v>0</v>
      </c>
      <c r="F105" s="74">
        <f t="shared" si="13"/>
        <v>0</v>
      </c>
      <c r="G105" s="73">
        <v>20</v>
      </c>
      <c r="H105" s="74">
        <f t="shared" si="14"/>
        <v>295.4</v>
      </c>
      <c r="I105" s="75" t="s">
        <v>224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s="10" customFormat="1" ht="24.75" customHeight="1">
      <c r="A106" s="73">
        <v>5</v>
      </c>
      <c r="B106" s="45" t="s">
        <v>65</v>
      </c>
      <c r="C106" s="33">
        <v>3.09</v>
      </c>
      <c r="D106" s="33" t="s">
        <v>32</v>
      </c>
      <c r="E106" s="31">
        <v>18</v>
      </c>
      <c r="F106" s="34">
        <f t="shared" si="13"/>
        <v>55.62</v>
      </c>
      <c r="G106" s="31">
        <v>16</v>
      </c>
      <c r="H106" s="34">
        <f t="shared" si="14"/>
        <v>49.44</v>
      </c>
      <c r="I106" s="23" t="s">
        <v>150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s="10" customFormat="1" ht="24.75" customHeight="1">
      <c r="A107" s="73">
        <v>6</v>
      </c>
      <c r="B107" s="45" t="s">
        <v>66</v>
      </c>
      <c r="C107" s="33">
        <v>5.18</v>
      </c>
      <c r="D107" s="33" t="s">
        <v>32</v>
      </c>
      <c r="E107" s="31">
        <v>25</v>
      </c>
      <c r="F107" s="34">
        <f t="shared" si="13"/>
        <v>129.5</v>
      </c>
      <c r="G107" s="31">
        <v>20</v>
      </c>
      <c r="H107" s="34">
        <f t="shared" si="14"/>
        <v>103.6</v>
      </c>
      <c r="I107" s="23" t="s">
        <v>153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10" customFormat="1" ht="24.75" customHeight="1">
      <c r="A108" s="73">
        <v>7</v>
      </c>
      <c r="B108" s="72" t="s">
        <v>59</v>
      </c>
      <c r="C108" s="73">
        <v>5.18</v>
      </c>
      <c r="D108" s="73" t="s">
        <v>151</v>
      </c>
      <c r="E108" s="73">
        <v>18</v>
      </c>
      <c r="F108" s="74">
        <f>C108*E108</f>
        <v>93.24</v>
      </c>
      <c r="G108" s="73">
        <v>15</v>
      </c>
      <c r="H108" s="34">
        <f t="shared" si="14"/>
        <v>77.69999999999999</v>
      </c>
      <c r="I108" s="75" t="s">
        <v>152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s="9" customFormat="1" ht="76.5" customHeight="1">
      <c r="A109" s="73">
        <v>8</v>
      </c>
      <c r="B109" s="76" t="s">
        <v>61</v>
      </c>
      <c r="C109" s="77">
        <v>3.72</v>
      </c>
      <c r="D109" s="77" t="s">
        <v>32</v>
      </c>
      <c r="E109" s="77">
        <v>80</v>
      </c>
      <c r="F109" s="80">
        <f>E109*C109</f>
        <v>297.6</v>
      </c>
      <c r="G109" s="77">
        <v>90</v>
      </c>
      <c r="H109" s="80">
        <f t="shared" si="14"/>
        <v>334.8</v>
      </c>
      <c r="I109" s="103" t="s">
        <v>161</v>
      </c>
      <c r="J109" s="92"/>
      <c r="K109" s="92"/>
      <c r="L109" s="92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s="9" customFormat="1" ht="24.75" customHeight="1">
      <c r="A110" s="73">
        <v>9</v>
      </c>
      <c r="B110" s="76" t="s">
        <v>58</v>
      </c>
      <c r="C110" s="36">
        <v>1.24</v>
      </c>
      <c r="D110" s="77" t="s">
        <v>32</v>
      </c>
      <c r="E110" s="77">
        <v>25</v>
      </c>
      <c r="F110" s="80">
        <f>E110*C110</f>
        <v>31</v>
      </c>
      <c r="G110" s="77">
        <v>20</v>
      </c>
      <c r="H110" s="80">
        <f t="shared" si="14"/>
        <v>24.8</v>
      </c>
      <c r="I110" s="98" t="s">
        <v>62</v>
      </c>
      <c r="J110" s="92"/>
      <c r="K110" s="92"/>
      <c r="L110" s="92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9" s="122" customFormat="1" ht="39.75" customHeight="1">
      <c r="A111" s="73">
        <v>10</v>
      </c>
      <c r="B111" s="126" t="s">
        <v>2</v>
      </c>
      <c r="C111" s="125">
        <v>1.24</v>
      </c>
      <c r="D111" s="124" t="s">
        <v>32</v>
      </c>
      <c r="E111" s="124">
        <v>30</v>
      </c>
      <c r="F111" s="123">
        <f>E111*C111</f>
        <v>37.2</v>
      </c>
      <c r="G111" s="124">
        <v>40</v>
      </c>
      <c r="H111" s="123">
        <f t="shared" si="14"/>
        <v>49.6</v>
      </c>
      <c r="I111" s="156" t="s">
        <v>199</v>
      </c>
    </row>
    <row r="112" spans="1:256" s="16" customFormat="1" ht="24.75" customHeight="1">
      <c r="A112" s="73">
        <v>11</v>
      </c>
      <c r="B112" s="126" t="s">
        <v>127</v>
      </c>
      <c r="C112" s="125">
        <f>C109</f>
        <v>3.72</v>
      </c>
      <c r="D112" s="124" t="s">
        <v>32</v>
      </c>
      <c r="E112" s="124">
        <v>10</v>
      </c>
      <c r="F112" s="123">
        <f>E112*C112</f>
        <v>37.2</v>
      </c>
      <c r="G112" s="124">
        <v>10</v>
      </c>
      <c r="H112" s="123">
        <f t="shared" si="14"/>
        <v>37.2</v>
      </c>
      <c r="I112" s="139" t="s">
        <v>160</v>
      </c>
      <c r="J112" s="49"/>
      <c r="K112" s="20"/>
      <c r="L112" s="20"/>
      <c r="M112" s="20"/>
      <c r="N112" s="20"/>
      <c r="O112" s="20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114"/>
      <c r="BM112" s="114"/>
      <c r="BN112" s="114"/>
      <c r="BO112" s="114"/>
      <c r="BP112" s="114"/>
      <c r="BQ112" s="114"/>
      <c r="BR112" s="114"/>
      <c r="BS112" s="114"/>
      <c r="BT112" s="114"/>
      <c r="BU112" s="114"/>
      <c r="BV112" s="114"/>
      <c r="BW112" s="114"/>
      <c r="BX112" s="114"/>
      <c r="BY112" s="114"/>
      <c r="BZ112" s="114"/>
      <c r="CA112" s="114"/>
      <c r="CB112" s="114"/>
      <c r="CC112" s="114"/>
      <c r="CD112" s="114"/>
      <c r="CE112" s="114"/>
      <c r="CF112" s="114"/>
      <c r="CG112" s="114"/>
      <c r="CH112" s="114"/>
      <c r="CI112" s="114"/>
      <c r="CJ112" s="114"/>
      <c r="CK112" s="114"/>
      <c r="CL112" s="114"/>
      <c r="CM112" s="114"/>
      <c r="CN112" s="114"/>
      <c r="CO112" s="114"/>
      <c r="CP112" s="114"/>
      <c r="CQ112" s="114"/>
      <c r="CR112" s="114"/>
      <c r="CS112" s="114"/>
      <c r="CT112" s="114"/>
      <c r="CU112" s="114"/>
      <c r="CV112" s="114"/>
      <c r="CW112" s="114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114"/>
      <c r="DH112" s="114"/>
      <c r="DI112" s="114"/>
      <c r="DJ112" s="114"/>
      <c r="DK112" s="114"/>
      <c r="DL112" s="114"/>
      <c r="DM112" s="114"/>
      <c r="DN112" s="114"/>
      <c r="DO112" s="114"/>
      <c r="DP112" s="114"/>
      <c r="DQ112" s="114"/>
      <c r="DR112" s="114"/>
      <c r="DS112" s="114"/>
      <c r="DT112" s="114"/>
      <c r="DU112" s="114"/>
      <c r="DV112" s="114"/>
      <c r="DW112" s="114"/>
      <c r="DX112" s="114"/>
      <c r="DY112" s="114"/>
      <c r="DZ112" s="114"/>
      <c r="EA112" s="114"/>
      <c r="EB112" s="114"/>
      <c r="EC112" s="114"/>
      <c r="ED112" s="114"/>
      <c r="EE112" s="114"/>
      <c r="EF112" s="114"/>
      <c r="EG112" s="114"/>
      <c r="EH112" s="114"/>
      <c r="EI112" s="114"/>
      <c r="EJ112" s="114"/>
      <c r="EK112" s="114"/>
      <c r="EL112" s="114"/>
      <c r="EM112" s="114"/>
      <c r="EN112" s="114"/>
      <c r="EO112" s="114"/>
      <c r="EP112" s="114"/>
      <c r="EQ112" s="114"/>
      <c r="ER112" s="114"/>
      <c r="ES112" s="114"/>
      <c r="ET112" s="114"/>
      <c r="EU112" s="114"/>
      <c r="EV112" s="114"/>
      <c r="EW112" s="114"/>
      <c r="EX112" s="114"/>
      <c r="EY112" s="114"/>
      <c r="EZ112" s="114"/>
      <c r="FA112" s="114"/>
      <c r="FB112" s="114"/>
      <c r="FC112" s="114"/>
      <c r="FD112" s="114"/>
      <c r="FE112" s="114"/>
      <c r="FF112" s="114"/>
      <c r="FG112" s="114"/>
      <c r="FH112" s="114"/>
      <c r="FI112" s="114"/>
      <c r="FJ112" s="114"/>
      <c r="FK112" s="114"/>
      <c r="FL112" s="114"/>
      <c r="FM112" s="114"/>
      <c r="FN112" s="114"/>
      <c r="FO112" s="114"/>
      <c r="FP112" s="114"/>
      <c r="FQ112" s="114"/>
      <c r="FR112" s="114"/>
      <c r="FS112" s="114"/>
      <c r="FT112" s="114"/>
      <c r="FU112" s="114"/>
      <c r="FV112" s="114"/>
      <c r="FW112" s="114"/>
      <c r="FX112" s="114"/>
      <c r="FY112" s="114"/>
      <c r="FZ112" s="114"/>
      <c r="GA112" s="114"/>
      <c r="GB112" s="114"/>
      <c r="GC112" s="114"/>
      <c r="GD112" s="114"/>
      <c r="GE112" s="114"/>
      <c r="GF112" s="114"/>
      <c r="GG112" s="114"/>
      <c r="GH112" s="114"/>
      <c r="GI112" s="114"/>
      <c r="GJ112" s="114"/>
      <c r="GK112" s="114"/>
      <c r="GL112" s="114"/>
      <c r="GM112" s="114"/>
      <c r="GN112" s="114"/>
      <c r="GO112" s="114"/>
      <c r="GP112" s="114"/>
      <c r="GQ112" s="114"/>
      <c r="GR112" s="114"/>
      <c r="GS112" s="114"/>
      <c r="GT112" s="114"/>
      <c r="GU112" s="114"/>
      <c r="GV112" s="114"/>
      <c r="GW112" s="114"/>
      <c r="GX112" s="114"/>
      <c r="GY112" s="114"/>
      <c r="GZ112" s="114"/>
      <c r="HA112" s="114"/>
      <c r="HB112" s="114"/>
      <c r="HC112" s="114"/>
      <c r="HD112" s="114"/>
      <c r="HE112" s="114"/>
      <c r="HF112" s="114"/>
      <c r="HG112" s="114"/>
      <c r="HH112" s="114"/>
      <c r="HI112" s="114"/>
      <c r="HJ112" s="114"/>
      <c r="HK112" s="114"/>
      <c r="HL112" s="114"/>
      <c r="HM112" s="114"/>
      <c r="HN112" s="114"/>
      <c r="HO112" s="114"/>
      <c r="HP112" s="114"/>
      <c r="HQ112" s="114"/>
      <c r="HR112" s="114"/>
      <c r="HS112" s="114"/>
      <c r="HT112" s="114"/>
      <c r="HU112" s="114"/>
      <c r="HV112" s="114"/>
      <c r="HW112" s="114"/>
      <c r="HX112" s="114"/>
      <c r="HY112" s="114"/>
      <c r="HZ112" s="114"/>
      <c r="IA112" s="114"/>
      <c r="IB112" s="114"/>
      <c r="IC112" s="114"/>
      <c r="ID112" s="114"/>
      <c r="IE112" s="114"/>
      <c r="IF112" s="114"/>
      <c r="IG112" s="114"/>
      <c r="IH112" s="114"/>
      <c r="II112" s="114"/>
      <c r="IJ112" s="114"/>
      <c r="IK112" s="114"/>
      <c r="IL112" s="114"/>
      <c r="IM112" s="114"/>
      <c r="IN112" s="114"/>
      <c r="IO112" s="114"/>
      <c r="IP112" s="114"/>
      <c r="IQ112" s="114"/>
      <c r="IR112" s="114"/>
      <c r="IS112" s="114"/>
      <c r="IT112" s="114"/>
      <c r="IU112" s="114"/>
      <c r="IV112" s="114"/>
    </row>
    <row r="113" spans="1:30" s="10" customFormat="1" ht="24.75" customHeight="1">
      <c r="A113" s="73">
        <v>12</v>
      </c>
      <c r="B113" s="45" t="s">
        <v>45</v>
      </c>
      <c r="C113" s="33"/>
      <c r="D113" s="33"/>
      <c r="E113" s="31"/>
      <c r="F113" s="34">
        <f>SUM(F102:F112)</f>
        <v>987.3300000000002</v>
      </c>
      <c r="G113" s="31"/>
      <c r="H113" s="34">
        <f>SUM(H102:H112)</f>
        <v>1577.7599999999998</v>
      </c>
      <c r="I113" s="23"/>
      <c r="J113" s="49"/>
      <c r="K113" s="20"/>
      <c r="L113" s="20"/>
      <c r="M113" s="20"/>
      <c r="N113" s="20"/>
      <c r="O113" s="20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10" ht="24.75" customHeight="1">
      <c r="A114" s="48" t="s">
        <v>230</v>
      </c>
      <c r="B114" s="47" t="s">
        <v>73</v>
      </c>
      <c r="C114" s="256" t="s">
        <v>74</v>
      </c>
      <c r="D114" s="257"/>
      <c r="E114" s="258"/>
      <c r="F114" s="48">
        <f>+F113+F100+F90+F80+F69+F57+F45+F26</f>
        <v>21014.339999999997</v>
      </c>
      <c r="G114" s="46" t="s">
        <v>27</v>
      </c>
      <c r="H114" s="48">
        <f>+H113+H100+H90+H80+H69+H57+H45+H26</f>
        <v>24293.039999999997</v>
      </c>
      <c r="I114" s="148" t="s">
        <v>73</v>
      </c>
      <c r="J114" s="37"/>
    </row>
    <row r="115" spans="1:10" ht="24.75" customHeight="1">
      <c r="A115" s="50" t="s">
        <v>229</v>
      </c>
      <c r="B115" s="51" t="s">
        <v>75</v>
      </c>
      <c r="C115" s="240" t="s">
        <v>76</v>
      </c>
      <c r="D115" s="241"/>
      <c r="E115" s="242"/>
      <c r="F115" s="243">
        <f>(H114+F114)*0.08</f>
        <v>3624.590399999999</v>
      </c>
      <c r="G115" s="244"/>
      <c r="H115" s="245"/>
      <c r="I115" s="149"/>
      <c r="J115" s="37"/>
    </row>
    <row r="116" spans="1:10" ht="24.75" customHeight="1">
      <c r="A116" s="50" t="s">
        <v>228</v>
      </c>
      <c r="B116" s="51" t="s">
        <v>77</v>
      </c>
      <c r="C116" s="240" t="s">
        <v>78</v>
      </c>
      <c r="D116" s="241"/>
      <c r="E116" s="242"/>
      <c r="F116" s="243">
        <f>(F114+H114)*0.17</f>
        <v>7702.254599999999</v>
      </c>
      <c r="G116" s="244"/>
      <c r="H116" s="245"/>
      <c r="I116" s="150"/>
      <c r="J116" s="37"/>
    </row>
    <row r="117" spans="1:10" ht="24.75" customHeight="1">
      <c r="A117" s="52" t="s">
        <v>227</v>
      </c>
      <c r="B117" s="53" t="s">
        <v>79</v>
      </c>
      <c r="C117" s="54"/>
      <c r="D117" s="54"/>
      <c r="E117" s="54"/>
      <c r="F117" s="54"/>
      <c r="G117" s="54"/>
      <c r="H117" s="54"/>
      <c r="I117" s="147"/>
      <c r="J117" s="37"/>
    </row>
    <row r="118" spans="1:10" ht="24.75" customHeight="1">
      <c r="A118" s="36">
        <v>1</v>
      </c>
      <c r="B118" s="35" t="s">
        <v>154</v>
      </c>
      <c r="C118" s="36">
        <v>1</v>
      </c>
      <c r="D118" s="36" t="s">
        <v>40</v>
      </c>
      <c r="E118" s="36">
        <v>0</v>
      </c>
      <c r="F118" s="33">
        <f>E118*C118</f>
        <v>0</v>
      </c>
      <c r="G118" s="36"/>
      <c r="H118" s="33">
        <f>(F114+H114)*0.015</f>
        <v>679.6106999999998</v>
      </c>
      <c r="I118" s="24" t="s">
        <v>166</v>
      </c>
      <c r="J118" s="37"/>
    </row>
    <row r="119" spans="1:11" ht="24.75" customHeight="1">
      <c r="A119" s="36">
        <v>2</v>
      </c>
      <c r="B119" s="35" t="s">
        <v>80</v>
      </c>
      <c r="C119" s="36">
        <v>1</v>
      </c>
      <c r="D119" s="36" t="s">
        <v>40</v>
      </c>
      <c r="E119" s="36">
        <v>100</v>
      </c>
      <c r="F119" s="33">
        <f>E119*C119</f>
        <v>100</v>
      </c>
      <c r="G119" s="36">
        <v>0</v>
      </c>
      <c r="H119" s="33">
        <f>(F114+H114)*0.01</f>
        <v>453.0737999999999</v>
      </c>
      <c r="I119" s="55" t="s">
        <v>165</v>
      </c>
      <c r="J119" s="64"/>
      <c r="K119" s="64"/>
    </row>
    <row r="120" spans="1:10" ht="36" customHeight="1">
      <c r="A120" s="36">
        <v>3</v>
      </c>
      <c r="B120" s="76" t="s">
        <v>81</v>
      </c>
      <c r="C120" s="77">
        <v>1</v>
      </c>
      <c r="D120" s="77" t="s">
        <v>40</v>
      </c>
      <c r="E120" s="77">
        <v>0</v>
      </c>
      <c r="F120" s="73">
        <f>E120*C120</f>
        <v>0</v>
      </c>
      <c r="G120" s="77">
        <v>350</v>
      </c>
      <c r="H120" s="73">
        <f>G120*C120</f>
        <v>350</v>
      </c>
      <c r="I120" s="81" t="s">
        <v>189</v>
      </c>
      <c r="J120" s="37"/>
    </row>
    <row r="121" spans="1:10" ht="24.75" customHeight="1">
      <c r="A121" s="36">
        <v>4</v>
      </c>
      <c r="B121" s="76" t="s">
        <v>82</v>
      </c>
      <c r="C121" s="77">
        <v>97</v>
      </c>
      <c r="D121" s="73" t="s">
        <v>32</v>
      </c>
      <c r="E121" s="77">
        <v>0</v>
      </c>
      <c r="F121" s="73">
        <f>E121*C121</f>
        <v>0</v>
      </c>
      <c r="G121" s="77">
        <v>30</v>
      </c>
      <c r="H121" s="73">
        <f>C121*G121</f>
        <v>2910</v>
      </c>
      <c r="I121" s="81" t="s">
        <v>0</v>
      </c>
      <c r="J121" s="37"/>
    </row>
    <row r="122" spans="1:256" ht="24.75" customHeight="1">
      <c r="A122" s="56" t="s">
        <v>226</v>
      </c>
      <c r="B122" s="57" t="s">
        <v>176</v>
      </c>
      <c r="C122" s="246"/>
      <c r="D122" s="247"/>
      <c r="E122" s="248"/>
      <c r="F122" s="243">
        <f>H121+H120+H119+E119+H118+F116+F115+F114+H114</f>
        <v>61126.909499999994</v>
      </c>
      <c r="G122" s="244"/>
      <c r="H122" s="245"/>
      <c r="I122" s="151"/>
      <c r="J122" s="69"/>
      <c r="K122" s="16"/>
      <c r="L122" s="16"/>
      <c r="M122" s="16"/>
      <c r="N122" s="16"/>
      <c r="O122" s="16"/>
      <c r="P122" s="16"/>
      <c r="Q122" s="16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ht="24.75" customHeight="1">
      <c r="A123" s="38" t="s">
        <v>83</v>
      </c>
      <c r="B123" s="58"/>
      <c r="C123" s="38"/>
      <c r="D123" s="38"/>
      <c r="E123" s="59"/>
      <c r="F123" s="59"/>
      <c r="G123" s="60"/>
      <c r="H123" s="59"/>
      <c r="I123" s="140" t="s">
        <v>84</v>
      </c>
      <c r="J123" s="69"/>
      <c r="K123" s="16"/>
      <c r="L123" s="16"/>
      <c r="M123" s="16"/>
      <c r="N123" s="16"/>
      <c r="O123" s="16"/>
      <c r="P123" s="16"/>
      <c r="Q123" s="16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ht="16.5" customHeight="1">
      <c r="A124" s="61" t="s">
        <v>85</v>
      </c>
      <c r="B124" s="254" t="s">
        <v>86</v>
      </c>
      <c r="C124" s="254"/>
      <c r="D124" s="254"/>
      <c r="E124" s="254"/>
      <c r="F124" s="254"/>
      <c r="G124" s="254"/>
      <c r="H124" s="254"/>
      <c r="I124" s="254"/>
      <c r="J124" s="69"/>
      <c r="K124" s="16"/>
      <c r="L124" s="16"/>
      <c r="M124" s="16"/>
      <c r="N124" s="16"/>
      <c r="O124" s="16"/>
      <c r="P124" s="16"/>
      <c r="Q124" s="16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ht="16.5" customHeight="1">
      <c r="A125" s="61" t="s">
        <v>85</v>
      </c>
      <c r="B125" s="255" t="s">
        <v>87</v>
      </c>
      <c r="C125" s="255"/>
      <c r="D125" s="255"/>
      <c r="E125" s="255"/>
      <c r="F125" s="255"/>
      <c r="G125" s="255"/>
      <c r="H125" s="255"/>
      <c r="I125" s="255"/>
      <c r="J125" s="69"/>
      <c r="K125" s="16"/>
      <c r="L125" s="16"/>
      <c r="M125" s="16"/>
      <c r="N125" s="16"/>
      <c r="O125" s="16"/>
      <c r="P125" s="16"/>
      <c r="Q125" s="16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ht="16.5" customHeight="1">
      <c r="A126" s="61" t="s">
        <v>85</v>
      </c>
      <c r="B126" s="255" t="s">
        <v>128</v>
      </c>
      <c r="C126" s="255"/>
      <c r="D126" s="255"/>
      <c r="E126" s="255"/>
      <c r="F126" s="255"/>
      <c r="G126" s="255"/>
      <c r="H126" s="255"/>
      <c r="I126" s="255"/>
      <c r="J126" s="69"/>
      <c r="K126" s="16"/>
      <c r="L126" s="16"/>
      <c r="M126" s="16"/>
      <c r="N126" s="16"/>
      <c r="O126" s="16"/>
      <c r="P126" s="16"/>
      <c r="Q126" s="16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ht="16.5" customHeight="1">
      <c r="A127" s="63" t="s">
        <v>85</v>
      </c>
      <c r="B127" s="249" t="s">
        <v>88</v>
      </c>
      <c r="C127" s="249"/>
      <c r="D127" s="249"/>
      <c r="E127" s="249"/>
      <c r="F127" s="249"/>
      <c r="G127" s="249"/>
      <c r="H127" s="249"/>
      <c r="I127" s="249"/>
      <c r="J127" s="69"/>
      <c r="K127" s="16"/>
      <c r="L127" s="16"/>
      <c r="M127" s="16"/>
      <c r="N127" s="16"/>
      <c r="O127" s="16"/>
      <c r="P127" s="16"/>
      <c r="Q127" s="16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ht="16.5" customHeight="1">
      <c r="A128" s="63" t="s">
        <v>85</v>
      </c>
      <c r="B128" s="249" t="s">
        <v>89</v>
      </c>
      <c r="C128" s="249"/>
      <c r="D128" s="249"/>
      <c r="E128" s="249"/>
      <c r="F128" s="249"/>
      <c r="G128" s="249"/>
      <c r="H128" s="249"/>
      <c r="I128" s="249"/>
      <c r="J128" s="69"/>
      <c r="K128" s="16"/>
      <c r="L128" s="16"/>
      <c r="M128" s="16"/>
      <c r="N128" s="16"/>
      <c r="O128" s="16"/>
      <c r="P128" s="16"/>
      <c r="Q128" s="16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ht="16.5" customHeight="1">
      <c r="A129" s="63" t="s">
        <v>85</v>
      </c>
      <c r="B129" s="249" t="s">
        <v>90</v>
      </c>
      <c r="C129" s="249"/>
      <c r="D129" s="249"/>
      <c r="E129" s="249"/>
      <c r="F129" s="249"/>
      <c r="G129" s="249"/>
      <c r="H129" s="249"/>
      <c r="I129" s="249"/>
      <c r="J129" s="69"/>
      <c r="K129" s="16"/>
      <c r="L129" s="16"/>
      <c r="M129" s="16"/>
      <c r="N129" s="16"/>
      <c r="O129" s="16"/>
      <c r="P129" s="16"/>
      <c r="Q129" s="16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ht="16.5" customHeight="1">
      <c r="A130" s="63" t="s">
        <v>85</v>
      </c>
      <c r="B130" s="249" t="s">
        <v>91</v>
      </c>
      <c r="C130" s="249"/>
      <c r="D130" s="249"/>
      <c r="E130" s="249"/>
      <c r="F130" s="249"/>
      <c r="G130" s="249"/>
      <c r="H130" s="249"/>
      <c r="I130" s="249"/>
      <c r="J130" s="69"/>
      <c r="K130" s="16"/>
      <c r="L130" s="16"/>
      <c r="M130" s="16"/>
      <c r="N130" s="16"/>
      <c r="O130" s="16"/>
      <c r="P130" s="16"/>
      <c r="Q130" s="16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ht="16.5" customHeight="1">
      <c r="A131" s="63" t="s">
        <v>85</v>
      </c>
      <c r="B131" s="249" t="s">
        <v>92</v>
      </c>
      <c r="C131" s="249"/>
      <c r="D131" s="249"/>
      <c r="E131" s="249"/>
      <c r="F131" s="249"/>
      <c r="G131" s="249"/>
      <c r="H131" s="249"/>
      <c r="I131" s="249"/>
      <c r="J131" s="69"/>
      <c r="K131" s="16"/>
      <c r="L131" s="16"/>
      <c r="M131" s="16"/>
      <c r="N131" s="16"/>
      <c r="O131" s="16"/>
      <c r="P131" s="16"/>
      <c r="Q131" s="16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10" ht="24.75" customHeight="1">
      <c r="A132" s="64"/>
      <c r="B132" s="203" t="s">
        <v>93</v>
      </c>
      <c r="C132" s="203"/>
      <c r="D132" s="64"/>
      <c r="E132" s="65"/>
      <c r="F132" s="65"/>
      <c r="G132" s="66"/>
      <c r="H132" s="65"/>
      <c r="I132" s="152" t="s">
        <v>94</v>
      </c>
      <c r="J132" s="37"/>
    </row>
    <row r="133" spans="1:10" ht="24.75" customHeight="1">
      <c r="A133" s="64"/>
      <c r="B133" s="62"/>
      <c r="C133" s="64"/>
      <c r="D133" s="64"/>
      <c r="E133" s="65"/>
      <c r="F133" s="65"/>
      <c r="G133" s="66"/>
      <c r="H133" s="65"/>
      <c r="I133" s="152"/>
      <c r="J133" s="37"/>
    </row>
    <row r="134" spans="1:10" ht="24.75" customHeight="1">
      <c r="A134" s="64"/>
      <c r="B134" s="203" t="s">
        <v>200</v>
      </c>
      <c r="C134" s="203"/>
      <c r="D134" s="203"/>
      <c r="E134" s="65"/>
      <c r="F134" s="65"/>
      <c r="G134" s="66"/>
      <c r="H134" s="203" t="s">
        <v>201</v>
      </c>
      <c r="I134" s="203"/>
      <c r="J134" s="37"/>
    </row>
    <row r="135" spans="1:10" ht="24.75" customHeight="1">
      <c r="A135" s="64"/>
      <c r="B135" s="62"/>
      <c r="C135" s="64"/>
      <c r="D135" s="64"/>
      <c r="E135" s="65"/>
      <c r="F135" s="65"/>
      <c r="G135" s="66"/>
      <c r="H135" s="65"/>
      <c r="I135" s="152"/>
      <c r="J135" s="37"/>
    </row>
    <row r="136" spans="1:10" ht="24.75" customHeight="1">
      <c r="A136" s="252" t="s">
        <v>95</v>
      </c>
      <c r="B136" s="253"/>
      <c r="C136" s="67"/>
      <c r="D136" s="67"/>
      <c r="E136" s="67"/>
      <c r="F136" s="67"/>
      <c r="G136" s="67"/>
      <c r="H136" s="67"/>
      <c r="I136" s="153" t="s">
        <v>96</v>
      </c>
      <c r="J136" s="37"/>
    </row>
    <row r="137" spans="1:10" ht="24.75" customHeight="1">
      <c r="A137" s="164" t="s">
        <v>129</v>
      </c>
      <c r="B137" s="165"/>
      <c r="C137" s="165"/>
      <c r="D137" s="165"/>
      <c r="E137" s="165"/>
      <c r="F137" s="165"/>
      <c r="G137" s="165"/>
      <c r="H137" s="165"/>
      <c r="I137" s="166"/>
      <c r="J137" s="37"/>
    </row>
    <row r="138" spans="1:10" ht="24.75" customHeight="1">
      <c r="A138" s="68">
        <v>1</v>
      </c>
      <c r="B138" s="23" t="s">
        <v>97</v>
      </c>
      <c r="C138" s="68">
        <v>21</v>
      </c>
      <c r="D138" s="33" t="s">
        <v>44</v>
      </c>
      <c r="E138" s="33">
        <v>12</v>
      </c>
      <c r="F138" s="33">
        <f aca="true" t="shared" si="15" ref="F138:F143">C138*E138</f>
        <v>252</v>
      </c>
      <c r="G138" s="33"/>
      <c r="H138" s="159"/>
      <c r="I138" s="259" t="s">
        <v>185</v>
      </c>
      <c r="J138" s="37"/>
    </row>
    <row r="139" spans="1:256" ht="24.75" customHeight="1">
      <c r="A139" s="68">
        <v>2</v>
      </c>
      <c r="B139" s="23" t="s">
        <v>98</v>
      </c>
      <c r="C139" s="68">
        <v>3</v>
      </c>
      <c r="D139" s="33" t="s">
        <v>44</v>
      </c>
      <c r="E139" s="33">
        <v>24</v>
      </c>
      <c r="F139" s="33">
        <f t="shared" si="15"/>
        <v>72</v>
      </c>
      <c r="G139" s="33"/>
      <c r="H139" s="159"/>
      <c r="I139" s="260"/>
      <c r="J139" s="69"/>
      <c r="K139" s="16"/>
      <c r="L139" s="16"/>
      <c r="M139" s="16"/>
      <c r="N139" s="16"/>
      <c r="O139" s="16"/>
      <c r="P139" s="16"/>
      <c r="Q139" s="16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</row>
    <row r="140" spans="1:10" s="116" customFormat="1" ht="24.75" customHeight="1">
      <c r="A140" s="68">
        <v>3</v>
      </c>
      <c r="B140" s="23" t="s">
        <v>100</v>
      </c>
      <c r="C140" s="68">
        <v>2</v>
      </c>
      <c r="D140" s="33" t="s">
        <v>44</v>
      </c>
      <c r="E140" s="33">
        <v>40</v>
      </c>
      <c r="F140" s="33">
        <f t="shared" si="15"/>
        <v>80</v>
      </c>
      <c r="G140" s="33"/>
      <c r="H140" s="159"/>
      <c r="I140" s="260"/>
      <c r="J140" s="117"/>
    </row>
    <row r="141" spans="1:10" ht="24.75" customHeight="1">
      <c r="A141" s="68">
        <v>4</v>
      </c>
      <c r="B141" s="23" t="s">
        <v>101</v>
      </c>
      <c r="C141" s="68">
        <v>4</v>
      </c>
      <c r="D141" s="33" t="s">
        <v>44</v>
      </c>
      <c r="E141" s="33">
        <v>40</v>
      </c>
      <c r="F141" s="33">
        <f t="shared" si="15"/>
        <v>160</v>
      </c>
      <c r="G141" s="33"/>
      <c r="H141" s="159"/>
      <c r="I141" s="260"/>
      <c r="J141" s="37"/>
    </row>
    <row r="142" spans="1:10" s="116" customFormat="1" ht="24.75" customHeight="1">
      <c r="A142" s="68">
        <v>5</v>
      </c>
      <c r="B142" s="23" t="s">
        <v>99</v>
      </c>
      <c r="C142" s="68">
        <v>2</v>
      </c>
      <c r="D142" s="33" t="s">
        <v>44</v>
      </c>
      <c r="E142" s="33">
        <v>55</v>
      </c>
      <c r="F142" s="33">
        <f t="shared" si="15"/>
        <v>110</v>
      </c>
      <c r="G142" s="33"/>
      <c r="H142" s="159"/>
      <c r="I142" s="260"/>
      <c r="J142" s="117"/>
    </row>
    <row r="143" spans="1:10" s="16" customFormat="1" ht="24.75" customHeight="1">
      <c r="A143" s="68">
        <v>6</v>
      </c>
      <c r="B143" s="23" t="s">
        <v>102</v>
      </c>
      <c r="C143" s="68">
        <v>5</v>
      </c>
      <c r="D143" s="33" t="s">
        <v>44</v>
      </c>
      <c r="E143" s="33">
        <v>10</v>
      </c>
      <c r="F143" s="33">
        <f t="shared" si="15"/>
        <v>50</v>
      </c>
      <c r="G143" s="33"/>
      <c r="H143" s="159"/>
      <c r="I143" s="260"/>
      <c r="J143" s="41"/>
    </row>
    <row r="144" spans="1:10" s="116" customFormat="1" ht="24.75" customHeight="1">
      <c r="A144" s="68">
        <v>7</v>
      </c>
      <c r="B144" s="23" t="s">
        <v>103</v>
      </c>
      <c r="C144" s="68">
        <v>3</v>
      </c>
      <c r="D144" s="33" t="s">
        <v>44</v>
      </c>
      <c r="E144" s="33">
        <v>15</v>
      </c>
      <c r="F144" s="33">
        <f>C144*E144</f>
        <v>45</v>
      </c>
      <c r="G144" s="33"/>
      <c r="H144" s="159"/>
      <c r="I144" s="260"/>
      <c r="J144" s="117"/>
    </row>
    <row r="145" spans="1:10" s="16" customFormat="1" ht="24.75" customHeight="1">
      <c r="A145" s="68">
        <v>8</v>
      </c>
      <c r="B145" s="23" t="s">
        <v>104</v>
      </c>
      <c r="C145" s="68">
        <v>2</v>
      </c>
      <c r="D145" s="33" t="s">
        <v>44</v>
      </c>
      <c r="E145" s="33">
        <v>12</v>
      </c>
      <c r="F145" s="33">
        <f>C145*E145</f>
        <v>24</v>
      </c>
      <c r="G145" s="33"/>
      <c r="H145" s="159"/>
      <c r="I145" s="260"/>
      <c r="J145" s="41"/>
    </row>
    <row r="146" spans="1:10" s="116" customFormat="1" ht="24.75" customHeight="1">
      <c r="A146" s="68">
        <v>9</v>
      </c>
      <c r="B146" s="23" t="s">
        <v>105</v>
      </c>
      <c r="C146" s="68">
        <v>2</v>
      </c>
      <c r="D146" s="33" t="s">
        <v>44</v>
      </c>
      <c r="E146" s="33">
        <v>15</v>
      </c>
      <c r="F146" s="33">
        <f>C146*E146</f>
        <v>30</v>
      </c>
      <c r="G146" s="33"/>
      <c r="H146" s="159"/>
      <c r="I146" s="261"/>
      <c r="J146" s="117"/>
    </row>
    <row r="147" spans="1:10" s="16" customFormat="1" ht="24.75" customHeight="1">
      <c r="A147" s="68">
        <v>12</v>
      </c>
      <c r="B147" s="23" t="s">
        <v>168</v>
      </c>
      <c r="C147" s="68">
        <v>10</v>
      </c>
      <c r="D147" s="33" t="s">
        <v>186</v>
      </c>
      <c r="E147" s="33">
        <v>18</v>
      </c>
      <c r="F147" s="33">
        <f>C147*E147</f>
        <v>180</v>
      </c>
      <c r="G147" s="33"/>
      <c r="H147" s="159"/>
      <c r="I147" s="154" t="s">
        <v>169</v>
      </c>
      <c r="J147" s="41"/>
    </row>
    <row r="148" spans="1:10" ht="24.75" customHeight="1">
      <c r="A148" s="164" t="s">
        <v>130</v>
      </c>
      <c r="B148" s="165"/>
      <c r="C148" s="165"/>
      <c r="D148" s="165"/>
      <c r="E148" s="165"/>
      <c r="F148" s="165"/>
      <c r="G148" s="165"/>
      <c r="H148" s="168"/>
      <c r="I148" s="166"/>
      <c r="J148" s="37"/>
    </row>
    <row r="149" spans="1:10" ht="24.75" customHeight="1">
      <c r="A149" s="119">
        <v>21</v>
      </c>
      <c r="B149" s="120" t="s">
        <v>106</v>
      </c>
      <c r="C149" s="119">
        <f>32.4*1.05</f>
        <v>34.02</v>
      </c>
      <c r="D149" s="118" t="s">
        <v>32</v>
      </c>
      <c r="E149" s="118">
        <v>106</v>
      </c>
      <c r="F149" s="118">
        <f aca="true" t="shared" si="16" ref="F149:F155">C149*E149</f>
        <v>3606.1200000000003</v>
      </c>
      <c r="G149" s="118"/>
      <c r="H149" s="169"/>
      <c r="I149" s="185" t="s">
        <v>206</v>
      </c>
      <c r="J149" s="37"/>
    </row>
    <row r="150" spans="1:10" ht="24.75" customHeight="1">
      <c r="A150" s="119">
        <v>23</v>
      </c>
      <c r="B150" s="120" t="s">
        <v>109</v>
      </c>
      <c r="C150" s="119">
        <f>5.2*1.05</f>
        <v>5.460000000000001</v>
      </c>
      <c r="D150" s="118" t="s">
        <v>32</v>
      </c>
      <c r="E150" s="118">
        <v>80</v>
      </c>
      <c r="F150" s="118">
        <f t="shared" si="16"/>
        <v>436.80000000000007</v>
      </c>
      <c r="G150" s="118"/>
      <c r="H150" s="169"/>
      <c r="I150" s="121" t="s">
        <v>205</v>
      </c>
      <c r="J150" s="37"/>
    </row>
    <row r="151" spans="1:256" s="16" customFormat="1" ht="24.75" customHeight="1">
      <c r="A151" s="68">
        <v>24</v>
      </c>
      <c r="B151" s="32" t="s">
        <v>110</v>
      </c>
      <c r="C151" s="68">
        <f>14.8*1.05</f>
        <v>15.540000000000001</v>
      </c>
      <c r="D151" s="33" t="s">
        <v>32</v>
      </c>
      <c r="E151" s="33">
        <v>70</v>
      </c>
      <c r="F151" s="33">
        <f t="shared" si="16"/>
        <v>1087.8</v>
      </c>
      <c r="G151" s="33"/>
      <c r="H151" s="159"/>
      <c r="I151" s="55" t="s">
        <v>205</v>
      </c>
      <c r="J151" s="69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</row>
    <row r="152" spans="1:10" ht="24.75" customHeight="1">
      <c r="A152" s="119">
        <v>25</v>
      </c>
      <c r="B152" s="120" t="s">
        <v>111</v>
      </c>
      <c r="C152" s="119">
        <f>5.6*1.05</f>
        <v>5.88</v>
      </c>
      <c r="D152" s="118" t="s">
        <v>32</v>
      </c>
      <c r="E152" s="118">
        <v>76</v>
      </c>
      <c r="F152" s="118">
        <f t="shared" si="16"/>
        <v>446.88</v>
      </c>
      <c r="G152" s="118"/>
      <c r="H152" s="169"/>
      <c r="I152" s="55" t="s">
        <v>221</v>
      </c>
      <c r="J152" s="37"/>
    </row>
    <row r="153" spans="1:10" s="16" customFormat="1" ht="24.75" customHeight="1">
      <c r="A153" s="68">
        <v>26</v>
      </c>
      <c r="B153" s="32" t="s">
        <v>112</v>
      </c>
      <c r="C153" s="68">
        <f>26*1.05</f>
        <v>27.3</v>
      </c>
      <c r="D153" s="33" t="s">
        <v>32</v>
      </c>
      <c r="E153" s="33">
        <v>90</v>
      </c>
      <c r="F153" s="33">
        <f t="shared" si="16"/>
        <v>2457</v>
      </c>
      <c r="G153" s="33"/>
      <c r="H153" s="159"/>
      <c r="I153" s="55" t="s">
        <v>221</v>
      </c>
      <c r="J153" s="41"/>
    </row>
    <row r="154" spans="1:256" ht="24.75" customHeight="1">
      <c r="A154" s="119">
        <v>27</v>
      </c>
      <c r="B154" s="120" t="s">
        <v>158</v>
      </c>
      <c r="C154" s="119">
        <f>4.6*1.05</f>
        <v>4.83</v>
      </c>
      <c r="D154" s="118" t="s">
        <v>32</v>
      </c>
      <c r="E154" s="118">
        <v>90</v>
      </c>
      <c r="F154" s="118">
        <f t="shared" si="16"/>
        <v>434.7</v>
      </c>
      <c r="G154" s="118"/>
      <c r="H154" s="169"/>
      <c r="I154" s="55" t="s">
        <v>221</v>
      </c>
      <c r="J154" s="38"/>
      <c r="K154" s="21"/>
      <c r="L154" s="21"/>
      <c r="M154" s="21"/>
      <c r="N154" s="21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  <c r="IT154" s="9"/>
      <c r="IU154" s="9"/>
      <c r="IV154" s="9"/>
    </row>
    <row r="155" spans="1:256" s="16" customFormat="1" ht="24.75" customHeight="1">
      <c r="A155" s="68">
        <v>28</v>
      </c>
      <c r="B155" s="32" t="s">
        <v>159</v>
      </c>
      <c r="C155" s="68">
        <f>21.5*1.05</f>
        <v>22.575</v>
      </c>
      <c r="D155" s="33" t="s">
        <v>32</v>
      </c>
      <c r="E155" s="33">
        <v>76</v>
      </c>
      <c r="F155" s="33">
        <f t="shared" si="16"/>
        <v>1715.7</v>
      </c>
      <c r="G155" s="33"/>
      <c r="H155" s="159"/>
      <c r="I155" s="55" t="s">
        <v>221</v>
      </c>
      <c r="J155" s="161"/>
      <c r="K155" s="162"/>
      <c r="L155" s="162"/>
      <c r="M155" s="162"/>
      <c r="N155" s="162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/>
      <c r="AI155" s="163"/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163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</row>
    <row r="156" spans="1:256" ht="24.75" customHeight="1">
      <c r="A156" s="164" t="s">
        <v>131</v>
      </c>
      <c r="B156" s="165"/>
      <c r="C156" s="165"/>
      <c r="D156" s="165"/>
      <c r="E156" s="165"/>
      <c r="F156" s="165"/>
      <c r="G156" s="165"/>
      <c r="H156" s="168"/>
      <c r="I156" s="166"/>
      <c r="J156" s="38"/>
      <c r="K156" s="21"/>
      <c r="L156" s="21"/>
      <c r="M156" s="21"/>
      <c r="N156" s="21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10" s="16" customFormat="1" ht="24.75" customHeight="1">
      <c r="A157" s="68">
        <v>33</v>
      </c>
      <c r="B157" s="32" t="s">
        <v>136</v>
      </c>
      <c r="C157" s="68">
        <v>31</v>
      </c>
      <c r="D157" s="33" t="s">
        <v>32</v>
      </c>
      <c r="E157" s="33">
        <v>90</v>
      </c>
      <c r="F157" s="33">
        <f>31*106</f>
        <v>3286</v>
      </c>
      <c r="G157" s="33"/>
      <c r="H157" s="159"/>
      <c r="I157" s="172" t="s">
        <v>209</v>
      </c>
      <c r="J157" s="41"/>
    </row>
    <row r="158" spans="1:256" ht="24.75" customHeight="1">
      <c r="A158" s="164" t="s">
        <v>132</v>
      </c>
      <c r="B158" s="165"/>
      <c r="C158" s="165"/>
      <c r="D158" s="165"/>
      <c r="E158" s="165"/>
      <c r="F158" s="165"/>
      <c r="G158" s="165"/>
      <c r="H158" s="168"/>
      <c r="I158" s="166"/>
      <c r="J158" s="69"/>
      <c r="K158" s="16"/>
      <c r="L158" s="16"/>
      <c r="M158" s="16"/>
      <c r="N158" s="16"/>
      <c r="O158" s="16"/>
      <c r="P158" s="16"/>
      <c r="Q158" s="16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</row>
    <row r="159" spans="1:10" s="174" customFormat="1" ht="24.75" customHeight="1">
      <c r="A159" s="36">
        <v>34</v>
      </c>
      <c r="B159" s="35" t="s">
        <v>202</v>
      </c>
      <c r="C159" s="33">
        <v>2</v>
      </c>
      <c r="D159" s="71" t="s">
        <v>42</v>
      </c>
      <c r="E159" s="33">
        <v>600</v>
      </c>
      <c r="F159" s="33">
        <f>C159*E159</f>
        <v>1200</v>
      </c>
      <c r="G159" s="71"/>
      <c r="H159" s="88"/>
      <c r="I159" s="172" t="s">
        <v>210</v>
      </c>
      <c r="J159" s="173"/>
    </row>
    <row r="160" spans="1:10" s="178" customFormat="1" ht="24.75" customHeight="1">
      <c r="A160" s="36">
        <v>36</v>
      </c>
      <c r="B160" s="175" t="s">
        <v>175</v>
      </c>
      <c r="C160" s="171">
        <v>1</v>
      </c>
      <c r="D160" s="71" t="s">
        <v>203</v>
      </c>
      <c r="E160" s="171">
        <v>380</v>
      </c>
      <c r="F160" s="171">
        <f>C160*E160</f>
        <v>380</v>
      </c>
      <c r="G160" s="176"/>
      <c r="H160" s="88"/>
      <c r="I160" s="172" t="s">
        <v>174</v>
      </c>
      <c r="J160" s="177"/>
    </row>
    <row r="161" spans="1:256" s="178" customFormat="1" ht="24.75" customHeight="1">
      <c r="A161" s="176">
        <v>37</v>
      </c>
      <c r="B161" s="175" t="s">
        <v>107</v>
      </c>
      <c r="C161" s="171">
        <v>5.6</v>
      </c>
      <c r="D161" s="176" t="s">
        <v>32</v>
      </c>
      <c r="E161" s="171">
        <v>160</v>
      </c>
      <c r="F161" s="171">
        <f>C161*E161</f>
        <v>896</v>
      </c>
      <c r="G161" s="176"/>
      <c r="H161" s="88"/>
      <c r="I161" s="172" t="s">
        <v>174</v>
      </c>
      <c r="J161" s="179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  <c r="AL161" s="174"/>
      <c r="AM161" s="174"/>
      <c r="AN161" s="174"/>
      <c r="AO161" s="174"/>
      <c r="AP161" s="174"/>
      <c r="AQ161" s="174"/>
      <c r="AR161" s="174"/>
      <c r="AS161" s="174"/>
      <c r="AT161" s="174"/>
      <c r="AU161" s="174"/>
      <c r="AV161" s="174"/>
      <c r="AW161" s="174"/>
      <c r="AX161" s="174"/>
      <c r="AY161" s="174"/>
      <c r="AZ161" s="174"/>
      <c r="BA161" s="174"/>
      <c r="BB161" s="174"/>
      <c r="BC161" s="174"/>
      <c r="BD161" s="174"/>
      <c r="BE161" s="174"/>
      <c r="BF161" s="174"/>
      <c r="BG161" s="174"/>
      <c r="BH161" s="174"/>
      <c r="BI161" s="174"/>
      <c r="BJ161" s="174"/>
      <c r="BK161" s="174"/>
      <c r="BL161" s="174"/>
      <c r="BM161" s="174"/>
      <c r="BN161" s="174"/>
      <c r="BO161" s="174"/>
      <c r="BP161" s="174"/>
      <c r="BQ161" s="174"/>
      <c r="BR161" s="174"/>
      <c r="BS161" s="174"/>
      <c r="BT161" s="174"/>
      <c r="BU161" s="174"/>
      <c r="BV161" s="174"/>
      <c r="BW161" s="174"/>
      <c r="BX161" s="174"/>
      <c r="BY161" s="174"/>
      <c r="BZ161" s="174"/>
      <c r="CA161" s="174"/>
      <c r="CB161" s="174"/>
      <c r="CC161" s="174"/>
      <c r="CD161" s="174"/>
      <c r="CE161" s="174"/>
      <c r="CF161" s="174"/>
      <c r="CG161" s="174"/>
      <c r="CH161" s="174"/>
      <c r="CI161" s="174"/>
      <c r="CJ161" s="174"/>
      <c r="CK161" s="174"/>
      <c r="CL161" s="174"/>
      <c r="CM161" s="174"/>
      <c r="CN161" s="174"/>
      <c r="CO161" s="174"/>
      <c r="CP161" s="174"/>
      <c r="CQ161" s="174"/>
      <c r="CR161" s="174"/>
      <c r="CS161" s="174"/>
      <c r="CT161" s="174"/>
      <c r="CU161" s="174"/>
      <c r="CV161" s="174"/>
      <c r="CW161" s="174"/>
      <c r="CX161" s="174"/>
      <c r="CY161" s="174"/>
      <c r="CZ161" s="174"/>
      <c r="DA161" s="174"/>
      <c r="DB161" s="174"/>
      <c r="DC161" s="174"/>
      <c r="DD161" s="174"/>
      <c r="DE161" s="174"/>
      <c r="DF161" s="174"/>
      <c r="DG161" s="174"/>
      <c r="DH161" s="174"/>
      <c r="DI161" s="174"/>
      <c r="DJ161" s="174"/>
      <c r="DK161" s="174"/>
      <c r="DL161" s="174"/>
      <c r="DM161" s="174"/>
      <c r="DN161" s="174"/>
      <c r="DO161" s="174"/>
      <c r="DP161" s="174"/>
      <c r="DQ161" s="174"/>
      <c r="DR161" s="174"/>
      <c r="DS161" s="174"/>
      <c r="DT161" s="174"/>
      <c r="DU161" s="174"/>
      <c r="DV161" s="174"/>
      <c r="DW161" s="174"/>
      <c r="DX161" s="174"/>
      <c r="DY161" s="174"/>
      <c r="DZ161" s="174"/>
      <c r="EA161" s="174"/>
      <c r="EB161" s="174"/>
      <c r="EC161" s="174"/>
      <c r="ED161" s="174"/>
      <c r="EE161" s="174"/>
      <c r="EF161" s="174"/>
      <c r="EG161" s="174"/>
      <c r="EH161" s="174"/>
      <c r="EI161" s="174"/>
      <c r="EJ161" s="174"/>
      <c r="EK161" s="174"/>
      <c r="EL161" s="174"/>
      <c r="EM161" s="174"/>
      <c r="EN161" s="174"/>
      <c r="EO161" s="174"/>
      <c r="EP161" s="174"/>
      <c r="EQ161" s="174"/>
      <c r="ER161" s="174"/>
      <c r="ES161" s="174"/>
      <c r="ET161" s="174"/>
      <c r="EU161" s="174"/>
      <c r="EV161" s="174"/>
      <c r="EW161" s="174"/>
      <c r="EX161" s="174"/>
      <c r="EY161" s="174"/>
      <c r="EZ161" s="174"/>
      <c r="FA161" s="174"/>
      <c r="FB161" s="174"/>
      <c r="FC161" s="174"/>
      <c r="FD161" s="174"/>
      <c r="FE161" s="174"/>
      <c r="FF161" s="174"/>
      <c r="FG161" s="174"/>
      <c r="FH161" s="174"/>
      <c r="FI161" s="174"/>
      <c r="FJ161" s="174"/>
      <c r="FK161" s="174"/>
      <c r="FL161" s="174"/>
      <c r="FM161" s="174"/>
      <c r="FN161" s="174"/>
      <c r="FO161" s="174"/>
      <c r="FP161" s="174"/>
      <c r="FQ161" s="174"/>
      <c r="FR161" s="174"/>
      <c r="FS161" s="174"/>
      <c r="FT161" s="174"/>
      <c r="FU161" s="174"/>
      <c r="FV161" s="174"/>
      <c r="FW161" s="174"/>
      <c r="FX161" s="174"/>
      <c r="FY161" s="174"/>
      <c r="FZ161" s="174"/>
      <c r="GA161" s="174"/>
      <c r="GB161" s="174"/>
      <c r="GC161" s="174"/>
      <c r="GD161" s="174"/>
      <c r="GE161" s="174"/>
      <c r="GF161" s="174"/>
      <c r="GG161" s="174"/>
      <c r="GH161" s="174"/>
      <c r="GI161" s="174"/>
      <c r="GJ161" s="174"/>
      <c r="GK161" s="174"/>
      <c r="GL161" s="174"/>
      <c r="GM161" s="174"/>
      <c r="GN161" s="174"/>
      <c r="GO161" s="174"/>
      <c r="GP161" s="174"/>
      <c r="GQ161" s="174"/>
      <c r="GR161" s="174"/>
      <c r="GS161" s="174"/>
      <c r="GT161" s="174"/>
      <c r="GU161" s="174"/>
      <c r="GV161" s="174"/>
      <c r="GW161" s="174"/>
      <c r="GX161" s="174"/>
      <c r="GY161" s="174"/>
      <c r="GZ161" s="174"/>
      <c r="HA161" s="174"/>
      <c r="HB161" s="174"/>
      <c r="HC161" s="174"/>
      <c r="HD161" s="174"/>
      <c r="HE161" s="174"/>
      <c r="HF161" s="174"/>
      <c r="HG161" s="174"/>
      <c r="HH161" s="174"/>
      <c r="HI161" s="174"/>
      <c r="HJ161" s="174"/>
      <c r="HK161" s="174"/>
      <c r="HL161" s="174"/>
      <c r="HM161" s="174"/>
      <c r="HN161" s="174"/>
      <c r="HO161" s="174"/>
      <c r="HP161" s="174"/>
      <c r="HQ161" s="174"/>
      <c r="HR161" s="174"/>
      <c r="HS161" s="174"/>
      <c r="HT161" s="174"/>
      <c r="HU161" s="174"/>
      <c r="HV161" s="174"/>
      <c r="HW161" s="174"/>
      <c r="HX161" s="174"/>
      <c r="HY161" s="174"/>
      <c r="HZ161" s="174"/>
      <c r="IA161" s="174"/>
      <c r="IB161" s="174"/>
      <c r="IC161" s="174"/>
      <c r="ID161" s="174"/>
      <c r="IE161" s="174"/>
      <c r="IF161" s="174"/>
      <c r="IG161" s="174"/>
      <c r="IH161" s="174"/>
      <c r="II161" s="174"/>
      <c r="IJ161" s="174"/>
      <c r="IK161" s="174"/>
      <c r="IL161" s="174"/>
      <c r="IM161" s="174"/>
      <c r="IN161" s="174"/>
      <c r="IO161" s="174"/>
      <c r="IP161" s="174"/>
      <c r="IQ161" s="174"/>
      <c r="IR161" s="174"/>
      <c r="IS161" s="174"/>
      <c r="IT161" s="174"/>
      <c r="IU161" s="174"/>
      <c r="IV161" s="174"/>
    </row>
    <row r="162" spans="1:10" s="178" customFormat="1" ht="24.75" customHeight="1">
      <c r="A162" s="36">
        <v>38</v>
      </c>
      <c r="B162" s="175" t="s">
        <v>108</v>
      </c>
      <c r="C162" s="171">
        <v>3.8</v>
      </c>
      <c r="D162" s="176" t="s">
        <v>32</v>
      </c>
      <c r="E162" s="171">
        <v>160</v>
      </c>
      <c r="F162" s="171">
        <f>C162*E162</f>
        <v>608</v>
      </c>
      <c r="G162" s="176"/>
      <c r="H162" s="88"/>
      <c r="I162" s="172" t="s">
        <v>174</v>
      </c>
      <c r="J162" s="177"/>
    </row>
    <row r="163" spans="1:10" s="178" customFormat="1" ht="24.75" customHeight="1">
      <c r="A163" s="36">
        <v>38</v>
      </c>
      <c r="B163" s="175" t="s">
        <v>212</v>
      </c>
      <c r="C163" s="171">
        <v>8</v>
      </c>
      <c r="D163" s="176" t="s">
        <v>32</v>
      </c>
      <c r="E163" s="171">
        <v>480</v>
      </c>
      <c r="F163" s="171">
        <f>C163*E163</f>
        <v>3840</v>
      </c>
      <c r="G163" s="176"/>
      <c r="H163" s="88"/>
      <c r="I163" s="175" t="s">
        <v>211</v>
      </c>
      <c r="J163" s="177"/>
    </row>
    <row r="164" spans="1:10" ht="24.75" customHeight="1">
      <c r="A164" s="164" t="s">
        <v>133</v>
      </c>
      <c r="B164" s="165"/>
      <c r="C164" s="165"/>
      <c r="D164" s="165"/>
      <c r="E164" s="165"/>
      <c r="F164" s="165"/>
      <c r="G164" s="165"/>
      <c r="H164" s="168"/>
      <c r="I164" s="166"/>
      <c r="J164" s="37"/>
    </row>
    <row r="165" spans="1:10" s="178" customFormat="1" ht="24.75" customHeight="1">
      <c r="A165" s="176">
        <v>41</v>
      </c>
      <c r="B165" s="180" t="s">
        <v>115</v>
      </c>
      <c r="C165" s="171">
        <v>1</v>
      </c>
      <c r="D165" s="176" t="s">
        <v>72</v>
      </c>
      <c r="E165" s="171">
        <v>800</v>
      </c>
      <c r="F165" s="171">
        <f>C165*E165</f>
        <v>800</v>
      </c>
      <c r="G165" s="176"/>
      <c r="H165" s="88"/>
      <c r="I165" s="115" t="s">
        <v>213</v>
      </c>
      <c r="J165" s="177"/>
    </row>
    <row r="166" spans="1:256" s="178" customFormat="1" ht="24.75" customHeight="1">
      <c r="A166" s="36">
        <v>42</v>
      </c>
      <c r="B166" s="172" t="s">
        <v>116</v>
      </c>
      <c r="C166" s="171">
        <v>1</v>
      </c>
      <c r="D166" s="176" t="s">
        <v>72</v>
      </c>
      <c r="E166" s="171">
        <v>1000</v>
      </c>
      <c r="F166" s="171">
        <f>C166*E166</f>
        <v>1000</v>
      </c>
      <c r="G166" s="176"/>
      <c r="H166" s="88"/>
      <c r="I166" s="115" t="s">
        <v>214</v>
      </c>
      <c r="J166" s="179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  <c r="AL166" s="174"/>
      <c r="AM166" s="174"/>
      <c r="AN166" s="174"/>
      <c r="AO166" s="174"/>
      <c r="AP166" s="174"/>
      <c r="AQ166" s="174"/>
      <c r="AR166" s="174"/>
      <c r="AS166" s="174"/>
      <c r="AT166" s="174"/>
      <c r="AU166" s="174"/>
      <c r="AV166" s="174"/>
      <c r="AW166" s="174"/>
      <c r="AX166" s="174"/>
      <c r="AY166" s="174"/>
      <c r="AZ166" s="174"/>
      <c r="BA166" s="174"/>
      <c r="BB166" s="174"/>
      <c r="BC166" s="174"/>
      <c r="BD166" s="174"/>
      <c r="BE166" s="174"/>
      <c r="BF166" s="174"/>
      <c r="BG166" s="174"/>
      <c r="BH166" s="174"/>
      <c r="BI166" s="174"/>
      <c r="BJ166" s="174"/>
      <c r="BK166" s="174"/>
      <c r="BL166" s="174"/>
      <c r="BM166" s="174"/>
      <c r="BN166" s="174"/>
      <c r="BO166" s="174"/>
      <c r="BP166" s="174"/>
      <c r="BQ166" s="174"/>
      <c r="BR166" s="174"/>
      <c r="BS166" s="174"/>
      <c r="BT166" s="174"/>
      <c r="BU166" s="174"/>
      <c r="BV166" s="174"/>
      <c r="BW166" s="174"/>
      <c r="BX166" s="174"/>
      <c r="BY166" s="174"/>
      <c r="BZ166" s="174"/>
      <c r="CA166" s="174"/>
      <c r="CB166" s="174"/>
      <c r="CC166" s="174"/>
      <c r="CD166" s="174"/>
      <c r="CE166" s="174"/>
      <c r="CF166" s="174"/>
      <c r="CG166" s="174"/>
      <c r="CH166" s="174"/>
      <c r="CI166" s="174"/>
      <c r="CJ166" s="174"/>
      <c r="CK166" s="174"/>
      <c r="CL166" s="174"/>
      <c r="CM166" s="174"/>
      <c r="CN166" s="174"/>
      <c r="CO166" s="174"/>
      <c r="CP166" s="174"/>
      <c r="CQ166" s="174"/>
      <c r="CR166" s="174"/>
      <c r="CS166" s="174"/>
      <c r="CT166" s="174"/>
      <c r="CU166" s="174"/>
      <c r="CV166" s="174"/>
      <c r="CW166" s="174"/>
      <c r="CX166" s="174"/>
      <c r="CY166" s="174"/>
      <c r="CZ166" s="174"/>
      <c r="DA166" s="174"/>
      <c r="DB166" s="174"/>
      <c r="DC166" s="174"/>
      <c r="DD166" s="174"/>
      <c r="DE166" s="174"/>
      <c r="DF166" s="174"/>
      <c r="DG166" s="174"/>
      <c r="DH166" s="174"/>
      <c r="DI166" s="174"/>
      <c r="DJ166" s="174"/>
      <c r="DK166" s="174"/>
      <c r="DL166" s="174"/>
      <c r="DM166" s="174"/>
      <c r="DN166" s="174"/>
      <c r="DO166" s="174"/>
      <c r="DP166" s="174"/>
      <c r="DQ166" s="174"/>
      <c r="DR166" s="174"/>
      <c r="DS166" s="174"/>
      <c r="DT166" s="174"/>
      <c r="DU166" s="174"/>
      <c r="DV166" s="174"/>
      <c r="DW166" s="174"/>
      <c r="DX166" s="174"/>
      <c r="DY166" s="174"/>
      <c r="DZ166" s="174"/>
      <c r="EA166" s="174"/>
      <c r="EB166" s="174"/>
      <c r="EC166" s="174"/>
      <c r="ED166" s="174"/>
      <c r="EE166" s="174"/>
      <c r="EF166" s="174"/>
      <c r="EG166" s="174"/>
      <c r="EH166" s="174"/>
      <c r="EI166" s="174"/>
      <c r="EJ166" s="174"/>
      <c r="EK166" s="174"/>
      <c r="EL166" s="174"/>
      <c r="EM166" s="174"/>
      <c r="EN166" s="174"/>
      <c r="EO166" s="174"/>
      <c r="EP166" s="174"/>
      <c r="EQ166" s="174"/>
      <c r="ER166" s="174"/>
      <c r="ES166" s="174"/>
      <c r="ET166" s="174"/>
      <c r="EU166" s="174"/>
      <c r="EV166" s="174"/>
      <c r="EW166" s="174"/>
      <c r="EX166" s="174"/>
      <c r="EY166" s="174"/>
      <c r="EZ166" s="174"/>
      <c r="FA166" s="174"/>
      <c r="FB166" s="174"/>
      <c r="FC166" s="174"/>
      <c r="FD166" s="174"/>
      <c r="FE166" s="174"/>
      <c r="FF166" s="174"/>
      <c r="FG166" s="174"/>
      <c r="FH166" s="174"/>
      <c r="FI166" s="174"/>
      <c r="FJ166" s="174"/>
      <c r="FK166" s="174"/>
      <c r="FL166" s="174"/>
      <c r="FM166" s="174"/>
      <c r="FN166" s="174"/>
      <c r="FO166" s="174"/>
      <c r="FP166" s="174"/>
      <c r="FQ166" s="174"/>
      <c r="FR166" s="174"/>
      <c r="FS166" s="174"/>
      <c r="FT166" s="174"/>
      <c r="FU166" s="174"/>
      <c r="FV166" s="174"/>
      <c r="FW166" s="174"/>
      <c r="FX166" s="174"/>
      <c r="FY166" s="174"/>
      <c r="FZ166" s="174"/>
      <c r="GA166" s="174"/>
      <c r="GB166" s="174"/>
      <c r="GC166" s="174"/>
      <c r="GD166" s="174"/>
      <c r="GE166" s="174"/>
      <c r="GF166" s="174"/>
      <c r="GG166" s="174"/>
      <c r="GH166" s="174"/>
      <c r="GI166" s="174"/>
      <c r="GJ166" s="174"/>
      <c r="GK166" s="174"/>
      <c r="GL166" s="174"/>
      <c r="GM166" s="174"/>
      <c r="GN166" s="174"/>
      <c r="GO166" s="174"/>
      <c r="GP166" s="174"/>
      <c r="GQ166" s="174"/>
      <c r="GR166" s="174"/>
      <c r="GS166" s="174"/>
      <c r="GT166" s="174"/>
      <c r="GU166" s="174"/>
      <c r="GV166" s="174"/>
      <c r="GW166" s="174"/>
      <c r="GX166" s="174"/>
      <c r="GY166" s="174"/>
      <c r="GZ166" s="174"/>
      <c r="HA166" s="174"/>
      <c r="HB166" s="174"/>
      <c r="HC166" s="174"/>
      <c r="HD166" s="174"/>
      <c r="HE166" s="174"/>
      <c r="HF166" s="174"/>
      <c r="HG166" s="174"/>
      <c r="HH166" s="174"/>
      <c r="HI166" s="174"/>
      <c r="HJ166" s="174"/>
      <c r="HK166" s="174"/>
      <c r="HL166" s="174"/>
      <c r="HM166" s="174"/>
      <c r="HN166" s="174"/>
      <c r="HO166" s="174"/>
      <c r="HP166" s="174"/>
      <c r="HQ166" s="174"/>
      <c r="HR166" s="174"/>
      <c r="HS166" s="174"/>
      <c r="HT166" s="174"/>
      <c r="HU166" s="174"/>
      <c r="HV166" s="174"/>
      <c r="HW166" s="174"/>
      <c r="HX166" s="174"/>
      <c r="HY166" s="174"/>
      <c r="HZ166" s="174"/>
      <c r="IA166" s="174"/>
      <c r="IB166" s="174"/>
      <c r="IC166" s="174"/>
      <c r="ID166" s="174"/>
      <c r="IE166" s="174"/>
      <c r="IF166" s="174"/>
      <c r="IG166" s="174"/>
      <c r="IH166" s="174"/>
      <c r="II166" s="174"/>
      <c r="IJ166" s="174"/>
      <c r="IK166" s="174"/>
      <c r="IL166" s="174"/>
      <c r="IM166" s="174"/>
      <c r="IN166" s="174"/>
      <c r="IO166" s="174"/>
      <c r="IP166" s="174"/>
      <c r="IQ166" s="174"/>
      <c r="IR166" s="174"/>
      <c r="IS166" s="174"/>
      <c r="IT166" s="174"/>
      <c r="IU166" s="174"/>
      <c r="IV166" s="174"/>
    </row>
    <row r="167" spans="1:71" s="178" customFormat="1" ht="24.75" customHeight="1">
      <c r="A167" s="176">
        <v>45</v>
      </c>
      <c r="B167" s="175" t="s">
        <v>117</v>
      </c>
      <c r="C167" s="171">
        <v>1</v>
      </c>
      <c r="D167" s="176" t="s">
        <v>72</v>
      </c>
      <c r="E167" s="171">
        <v>700</v>
      </c>
      <c r="F167" s="171">
        <f>C167*E167</f>
        <v>700</v>
      </c>
      <c r="G167" s="176"/>
      <c r="H167" s="88"/>
      <c r="I167" s="115" t="s">
        <v>214</v>
      </c>
      <c r="J167" s="181"/>
      <c r="K167" s="182"/>
      <c r="L167" s="182"/>
      <c r="M167" s="182"/>
      <c r="N167" s="182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</row>
    <row r="168" spans="1:71" s="178" customFormat="1" ht="24.75" customHeight="1">
      <c r="A168" s="176">
        <v>45</v>
      </c>
      <c r="B168" s="175" t="s">
        <v>215</v>
      </c>
      <c r="C168" s="171">
        <v>1</v>
      </c>
      <c r="D168" s="176" t="s">
        <v>72</v>
      </c>
      <c r="E168" s="171">
        <v>300</v>
      </c>
      <c r="F168" s="171">
        <f>C168*E168</f>
        <v>300</v>
      </c>
      <c r="G168" s="176"/>
      <c r="H168" s="88"/>
      <c r="I168" s="115" t="s">
        <v>214</v>
      </c>
      <c r="J168" s="181"/>
      <c r="K168" s="182"/>
      <c r="L168" s="182"/>
      <c r="M168" s="182"/>
      <c r="N168" s="182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</row>
    <row r="169" spans="1:10" ht="24.75" customHeight="1">
      <c r="A169" s="164" t="s">
        <v>134</v>
      </c>
      <c r="B169" s="165"/>
      <c r="C169" s="165"/>
      <c r="D169" s="165"/>
      <c r="E169" s="165"/>
      <c r="F169" s="165"/>
      <c r="G169" s="165"/>
      <c r="H169" s="168"/>
      <c r="I169" s="166"/>
      <c r="J169" s="37"/>
    </row>
    <row r="170" spans="1:10" s="178" customFormat="1" ht="24.75" customHeight="1">
      <c r="A170" s="36">
        <v>48</v>
      </c>
      <c r="B170" s="32" t="s">
        <v>218</v>
      </c>
      <c r="C170" s="33"/>
      <c r="D170" s="33" t="s">
        <v>217</v>
      </c>
      <c r="E170" s="33">
        <v>800</v>
      </c>
      <c r="F170" s="33">
        <f>C170*E170</f>
        <v>0</v>
      </c>
      <c r="G170" s="33"/>
      <c r="H170" s="159"/>
      <c r="I170" s="115" t="s">
        <v>216</v>
      </c>
      <c r="J170" s="177"/>
    </row>
    <row r="171" spans="1:10" s="178" customFormat="1" ht="24.75" customHeight="1">
      <c r="A171" s="36">
        <v>48</v>
      </c>
      <c r="B171" s="32" t="s">
        <v>219</v>
      </c>
      <c r="C171" s="33"/>
      <c r="D171" s="33" t="s">
        <v>217</v>
      </c>
      <c r="E171" s="33">
        <v>280</v>
      </c>
      <c r="F171" s="33">
        <f>C171*E171</f>
        <v>0</v>
      </c>
      <c r="G171" s="33"/>
      <c r="H171" s="159"/>
      <c r="I171" s="115" t="s">
        <v>220</v>
      </c>
      <c r="J171" s="177"/>
    </row>
    <row r="172" spans="1:10" ht="24.75" customHeight="1">
      <c r="A172" s="164" t="s">
        <v>135</v>
      </c>
      <c r="B172" s="165"/>
      <c r="C172" s="165"/>
      <c r="D172" s="165"/>
      <c r="E172" s="165"/>
      <c r="F172" s="165"/>
      <c r="G172" s="165"/>
      <c r="H172" s="168"/>
      <c r="I172" s="166"/>
      <c r="J172" s="37"/>
    </row>
    <row r="173" spans="1:10" s="178" customFormat="1" ht="24.75" customHeight="1">
      <c r="A173" s="36">
        <v>51</v>
      </c>
      <c r="B173" s="183" t="s">
        <v>113</v>
      </c>
      <c r="C173" s="33">
        <f>5.5*1.05</f>
        <v>5.775</v>
      </c>
      <c r="D173" s="36" t="s">
        <v>32</v>
      </c>
      <c r="E173" s="33">
        <v>100</v>
      </c>
      <c r="F173" s="33">
        <f>C173*E173</f>
        <v>577.5</v>
      </c>
      <c r="G173" s="36">
        <v>20</v>
      </c>
      <c r="H173" s="88">
        <f>G173*C173</f>
        <v>115.5</v>
      </c>
      <c r="I173" s="115" t="s">
        <v>207</v>
      </c>
      <c r="J173" s="177"/>
    </row>
    <row r="174" spans="1:10" s="178" customFormat="1" ht="24.75" customHeight="1">
      <c r="A174" s="36">
        <v>52</v>
      </c>
      <c r="B174" s="175" t="s">
        <v>114</v>
      </c>
      <c r="C174" s="171">
        <f>4.6*1.05</f>
        <v>4.83</v>
      </c>
      <c r="D174" s="176" t="s">
        <v>32</v>
      </c>
      <c r="E174" s="171">
        <v>100</v>
      </c>
      <c r="F174" s="171">
        <f>C174*E174</f>
        <v>483</v>
      </c>
      <c r="G174" s="36">
        <v>20</v>
      </c>
      <c r="H174" s="88">
        <f>G174*C174</f>
        <v>96.6</v>
      </c>
      <c r="I174" s="115" t="s">
        <v>208</v>
      </c>
      <c r="J174" s="177"/>
    </row>
    <row r="175" spans="1:9" ht="24.75" customHeight="1">
      <c r="A175" s="164" t="s">
        <v>204</v>
      </c>
      <c r="B175" s="165"/>
      <c r="C175" s="165"/>
      <c r="D175" s="165"/>
      <c r="E175" s="165"/>
      <c r="F175" s="165"/>
      <c r="G175" s="165"/>
      <c r="H175" s="168"/>
      <c r="I175" s="166"/>
    </row>
    <row r="176" spans="1:9" s="178" customFormat="1" ht="24.75" customHeight="1">
      <c r="A176" s="36">
        <v>72</v>
      </c>
      <c r="B176" s="183" t="s">
        <v>52</v>
      </c>
      <c r="C176" s="33">
        <v>4</v>
      </c>
      <c r="D176" s="33" t="s">
        <v>184</v>
      </c>
      <c r="E176" s="33">
        <v>280</v>
      </c>
      <c r="F176" s="33">
        <f>C176*E176</f>
        <v>1120</v>
      </c>
      <c r="G176" s="36"/>
      <c r="H176" s="88"/>
      <c r="I176" s="172" t="s">
        <v>188</v>
      </c>
    </row>
    <row r="177" spans="1:9" s="178" customFormat="1" ht="24.75" customHeight="1">
      <c r="A177" s="176">
        <v>73</v>
      </c>
      <c r="B177" s="175" t="s">
        <v>51</v>
      </c>
      <c r="C177" s="171">
        <v>9</v>
      </c>
      <c r="D177" s="176" t="s">
        <v>126</v>
      </c>
      <c r="E177" s="171">
        <v>80</v>
      </c>
      <c r="F177" s="171">
        <f>C177*E177</f>
        <v>720</v>
      </c>
      <c r="G177" s="176"/>
      <c r="H177" s="88"/>
      <c r="I177" s="172" t="s">
        <v>187</v>
      </c>
    </row>
    <row r="178" spans="1:9" s="178" customFormat="1" ht="24.75" customHeight="1">
      <c r="A178" s="262" t="s">
        <v>170</v>
      </c>
      <c r="B178" s="263"/>
      <c r="C178" s="88"/>
      <c r="D178" s="88"/>
      <c r="E178" s="167"/>
      <c r="F178" s="170">
        <f>SUM(F138:F177)</f>
        <v>27098.500000000004</v>
      </c>
      <c r="G178" s="88"/>
      <c r="H178" s="170">
        <f>SUM(H138:H177)</f>
        <v>212.1</v>
      </c>
      <c r="I178" s="91" t="s">
        <v>171</v>
      </c>
    </row>
    <row r="179" spans="1:9" s="178" customFormat="1" ht="24.75" customHeight="1">
      <c r="A179" s="264" t="s">
        <v>172</v>
      </c>
      <c r="B179" s="265"/>
      <c r="C179" s="266">
        <f>F178+H178+F122</f>
        <v>88437.5095</v>
      </c>
      <c r="D179" s="267"/>
      <c r="E179" s="267"/>
      <c r="F179" s="267"/>
      <c r="G179" s="267"/>
      <c r="H179" s="263"/>
      <c r="I179" s="91" t="s">
        <v>173</v>
      </c>
    </row>
    <row r="180" spans="1:9" ht="14.25">
      <c r="A180" s="64"/>
      <c r="B180" s="203" t="s">
        <v>93</v>
      </c>
      <c r="C180" s="203"/>
      <c r="D180" s="64"/>
      <c r="E180" s="65"/>
      <c r="F180" s="65"/>
      <c r="G180" s="66"/>
      <c r="H180" s="65"/>
      <c r="I180" s="152" t="s">
        <v>94</v>
      </c>
    </row>
    <row r="181" spans="1:9" ht="14.25">
      <c r="A181" s="64"/>
      <c r="B181" s="62"/>
      <c r="C181" s="64"/>
      <c r="D181" s="64"/>
      <c r="E181" s="65"/>
      <c r="F181" s="65"/>
      <c r="G181" s="66"/>
      <c r="H181" s="65"/>
      <c r="I181" s="152"/>
    </row>
    <row r="182" spans="1:9" ht="14.25">
      <c r="A182" s="64"/>
      <c r="B182" s="203" t="s">
        <v>200</v>
      </c>
      <c r="C182" s="203"/>
      <c r="D182" s="203"/>
      <c r="E182" s="65"/>
      <c r="F182" s="65"/>
      <c r="G182" s="66"/>
      <c r="H182" s="203" t="s">
        <v>201</v>
      </c>
      <c r="I182" s="203"/>
    </row>
    <row r="183" spans="1:9" ht="14.25">
      <c r="A183" s="64"/>
      <c r="B183" s="62"/>
      <c r="C183" s="64"/>
      <c r="D183" s="64"/>
      <c r="E183" s="65"/>
      <c r="F183" s="65"/>
      <c r="G183" s="66"/>
      <c r="H183" s="65"/>
      <c r="I183" s="152"/>
    </row>
    <row r="184" spans="1:9" ht="14.25">
      <c r="A184" s="64"/>
      <c r="B184" s="62"/>
      <c r="C184" s="64"/>
      <c r="D184" s="64"/>
      <c r="E184" s="65"/>
      <c r="F184" s="65"/>
      <c r="G184" s="66"/>
      <c r="H184" s="65"/>
      <c r="I184" s="152"/>
    </row>
  </sheetData>
  <mergeCells count="58">
    <mergeCell ref="I138:I146"/>
    <mergeCell ref="A178:B178"/>
    <mergeCell ref="A179:B179"/>
    <mergeCell ref="C179:H179"/>
    <mergeCell ref="A101:B101"/>
    <mergeCell ref="C114:E114"/>
    <mergeCell ref="C115:E115"/>
    <mergeCell ref="F115:H115"/>
    <mergeCell ref="B124:I124"/>
    <mergeCell ref="B125:I125"/>
    <mergeCell ref="B131:I131"/>
    <mergeCell ref="B132:C132"/>
    <mergeCell ref="B126:I126"/>
    <mergeCell ref="A136:B136"/>
    <mergeCell ref="B128:I128"/>
    <mergeCell ref="B129:I129"/>
    <mergeCell ref="B130:I130"/>
    <mergeCell ref="A70:B70"/>
    <mergeCell ref="A81:B81"/>
    <mergeCell ref="A91:B91"/>
    <mergeCell ref="A58:B58"/>
    <mergeCell ref="L26:M26"/>
    <mergeCell ref="A27:B27"/>
    <mergeCell ref="A46:B46"/>
    <mergeCell ref="H134:I134"/>
    <mergeCell ref="C116:E116"/>
    <mergeCell ref="F116:H116"/>
    <mergeCell ref="C122:E122"/>
    <mergeCell ref="F122:H122"/>
    <mergeCell ref="B134:D134"/>
    <mergeCell ref="B127:I127"/>
    <mergeCell ref="E16:F16"/>
    <mergeCell ref="G16:H16"/>
    <mergeCell ref="I16:I17"/>
    <mergeCell ref="L25:M25"/>
    <mergeCell ref="A18:I18"/>
    <mergeCell ref="A16:A17"/>
    <mergeCell ref="B16:B17"/>
    <mergeCell ref="C16:C17"/>
    <mergeCell ref="D16:D17"/>
    <mergeCell ref="B12:I12"/>
    <mergeCell ref="B13:I13"/>
    <mergeCell ref="B14:I14"/>
    <mergeCell ref="B15:I15"/>
    <mergeCell ref="B8:I8"/>
    <mergeCell ref="B9:I9"/>
    <mergeCell ref="B10:I10"/>
    <mergeCell ref="B11:I11"/>
    <mergeCell ref="B180:C180"/>
    <mergeCell ref="B182:D182"/>
    <mergeCell ref="H182:I182"/>
    <mergeCell ref="A1:I1"/>
    <mergeCell ref="A2:I2"/>
    <mergeCell ref="A3:I3"/>
    <mergeCell ref="A4:I4"/>
    <mergeCell ref="A5:I5"/>
    <mergeCell ref="B6:I6"/>
    <mergeCell ref="B7:I7"/>
  </mergeCells>
  <printOptions/>
  <pageMargins left="0.2798611111111111" right="0" top="0.4722222222222222" bottom="0.3541666666666667" header="0.15902777777777777" footer="0.11805555555555555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微软用户</cp:lastModifiedBy>
  <cp:lastPrinted>2013-01-07T07:23:42Z</cp:lastPrinted>
  <dcterms:created xsi:type="dcterms:W3CDTF">2006-09-24T05:52:42Z</dcterms:created>
  <dcterms:modified xsi:type="dcterms:W3CDTF">2013-04-22T08:18:04Z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