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00" activeTab="0"/>
  </bookViews>
  <sheets>
    <sheet name="方案" sheetId="1" r:id="rId1"/>
  </sheets>
  <definedNames>
    <definedName name="_xlnm.Print_Area" localSheetId="0">'方案'!$A$1:$I$111</definedName>
    <definedName name="_xlnm.Print_Titles" localSheetId="0">'方案'!$16:$17</definedName>
  </definedNames>
  <calcPr fullCalcOnLoad="1"/>
</workbook>
</file>

<file path=xl/sharedStrings.xml><?xml version="1.0" encoding="utf-8"?>
<sst xmlns="http://schemas.openxmlformats.org/spreadsheetml/2006/main" count="281" uniqueCount="149">
  <si>
    <t>北京齐家盛装饰南昌分公司工程报价单</t>
  </si>
  <si>
    <t>齐家盛装饰部分材料品牌说明</t>
  </si>
  <si>
    <t xml:space="preserve">板  材
</t>
  </si>
  <si>
    <t xml:space="preserve">佳家鼠，千年舟等E1级工程专用大芯板和直接板(规格：1220*2440，厚度：17MM，浙江生产，通过国家质量认证。如需使用E0级千年舟板材，木制品材料费在原报价的基础上上调30元/㎡),同品牌系列饰面板及木线条,如市场缺货，可用同等品质、同等价位的其它品牌代替。石膏板为北京产龙牌纸面石膏板，厚度为9mm。
</t>
  </si>
  <si>
    <t>木器漆</t>
  </si>
  <si>
    <t>多乐士木饰丽系列，华润“ 超易洁透明底漆” ，“超易洁哑光面漆” ，“ 超易洁白底,面漆”木器漆。经典木器漆（通过中国环境标志产品认证、荣获“中国十佳建筑涂料品牌”“中国环保产品认证”）。</t>
  </si>
  <si>
    <t>涂  料</t>
  </si>
  <si>
    <t>多乐士腻子粉，内墙涂料多乐士家丽安净味，多乐士无添加，多乐士金装五合一，立邦丽易涂优，立邦绮得丽，立邦净味120二合一。</t>
  </si>
  <si>
    <t>强电线</t>
  </si>
  <si>
    <t>弱电线</t>
  </si>
  <si>
    <t>防  水</t>
  </si>
  <si>
    <t>雷邦士通用型防水涂料  东方雨虹牌防水灰浆涂料（通过ISO9001：2000质量管理体系认证，通过ISO14001-2004环境管理体系认证，通过GB/T28001-2001职业健康安全管理体系认证）或德高牌防水涂料（法国PAREX（派丽）集团全资企业——世界五百强）</t>
  </si>
  <si>
    <t>给水管</t>
  </si>
  <si>
    <t>进口皮尔萨PP-R管（国际品牌，世界五百强排名212位，全球最早荣获德国HY双环保认证、土耳其原装进口水管）、日丰给水管。</t>
  </si>
  <si>
    <t>排水管</t>
  </si>
  <si>
    <t>电工套管</t>
  </si>
  <si>
    <t>水泥</t>
  </si>
  <si>
    <t>海螺牌32.5硅酸盐水泥，江西生产（视各小区所使用的品牌而定）。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</si>
  <si>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</si>
  <si>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</si>
  <si>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</si>
  <si>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</si>
  <si>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</si>
  <si>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</si>
  <si>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</si>
  <si>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</si>
  <si>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</si>
  <si>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一、客餐厅及走道</t>
  </si>
  <si>
    <t>墙面批灰</t>
  </si>
  <si>
    <t>㎡</t>
  </si>
  <si>
    <t>墙面膏灰局部批荡找平，墙面开槽处石膏找平，贴布，挂网或滚涂墙固等。</t>
  </si>
  <si>
    <t>顶面刮腻子刷漆</t>
  </si>
  <si>
    <t>批刮多乐士腻子二遍，打磨平整。刷底漆一遍，多乐士家丽安无添加面漆二遍。(不含特殊处理)喷涂加8元/m2。</t>
  </si>
  <si>
    <t>墙面刮腻子刷漆</t>
  </si>
  <si>
    <t>铺地砖</t>
  </si>
  <si>
    <t>海螺牌32.5硅酸盐水泥、中砂水泥沙浆普通铺贴。
 规格≥250mm≤800mm　不含找平、拉毛、及地面处理
(主材、勾缝剂业主自购，贴砖厚度不超过40mm，超过40mm每平方增加材料费10元)</t>
  </si>
  <si>
    <t>m</t>
  </si>
  <si>
    <t>项</t>
  </si>
  <si>
    <t>鞋柜</t>
  </si>
  <si>
    <t>过门石</t>
  </si>
  <si>
    <t>块</t>
  </si>
  <si>
    <t>水泥砂浆铺贴过门石。</t>
  </si>
  <si>
    <t>二、厨房</t>
  </si>
  <si>
    <t>拆墙（24墙）</t>
  </si>
  <si>
    <t>仅人工费，垃圾装袋，运至物业指定垃圾堆放处。</t>
  </si>
  <si>
    <t>墙面修补</t>
  </si>
  <si>
    <t>水泥沙浆局部修补抹平（根据修补面积大小确定价格）。</t>
  </si>
  <si>
    <t>贴墙砖</t>
  </si>
  <si>
    <t>海螺牌32.5硅酸盐水泥、中砂水泥沙浆铺贴。规格≥250mm≤800mm　不含找平、拉毛、及地面处理(主材业主自购，贴砖厚度不超过40mm，超过厚度补材料差价)</t>
  </si>
  <si>
    <t>水泥砂浆铺贴过门石（过门石业主自购）。</t>
  </si>
  <si>
    <t>地面做防水</t>
  </si>
  <si>
    <t>地面刷雷邦士通用型防水涂料两遍，返墙300mm。</t>
  </si>
  <si>
    <t>三、卫生间</t>
  </si>
  <si>
    <t>海螺牌32.5硅酸盐水泥、中砂水泥沙浆铺贴。
 规格≥250mm≤800mm　不含找平、拉毛、及地面处理
(主材、勾缝剂业主自购，贴砖厚度不超过40mm，超过40mm每平方增加材料费10元)</t>
  </si>
  <si>
    <t>墙面做防水</t>
  </si>
  <si>
    <t>刷雷邦士通用型防水涂料两遍。</t>
  </si>
  <si>
    <t>地面刷雷邦士通用型防水涂料两遍，返墙300mm（含二次防水）。</t>
  </si>
  <si>
    <t>地面找平</t>
  </si>
  <si>
    <t>1、原地面清理，海螺牌强度32.5普通硅酸盐水泥沙浆抹平。2、找平厚度平均不超过40mm，超过此厚度另增加材料费10元/㎡。</t>
  </si>
  <si>
    <t>地漏安装</t>
  </si>
  <si>
    <t>个</t>
  </si>
  <si>
    <t>人工安装，地漏业主自购。</t>
  </si>
  <si>
    <t>包立管</t>
  </si>
  <si>
    <t>根</t>
  </si>
  <si>
    <t>红砖包管,水泥沙浆抹平（不含表层装饰）宽度350mm以下，超出另计</t>
  </si>
  <si>
    <t>四、主卧</t>
  </si>
  <si>
    <t>无门衣柜</t>
  </si>
  <si>
    <t>吊柜</t>
  </si>
  <si>
    <t>柜体防潮处理</t>
  </si>
  <si>
    <t>柜体背板与墙面交接面涂刷防水及清漆。</t>
  </si>
  <si>
    <t>窗台大理石</t>
  </si>
  <si>
    <t>水泥砂浆铺贴窗台大理石（大理石业主自购）。</t>
  </si>
  <si>
    <t>无腿书桌</t>
  </si>
  <si>
    <t>六、生活阳台</t>
  </si>
  <si>
    <t>七、</t>
  </si>
  <si>
    <t>水电改造</t>
  </si>
  <si>
    <t>电路改造（建筑面积）</t>
  </si>
  <si>
    <t>一厨一卫给水管隐蔽工程改造（PPR管）</t>
  </si>
  <si>
    <t>套</t>
  </si>
  <si>
    <r>
      <t>进口皮尔萨PP-R管系列，主管</t>
    </r>
    <r>
      <rPr>
        <sz val="10"/>
        <color indexed="8"/>
        <rFont val="Verdana"/>
        <family val="2"/>
      </rPr>
      <t>Ø</t>
    </r>
    <r>
      <rPr>
        <sz val="10"/>
        <color indexed="8"/>
        <rFont val="宋体"/>
        <family val="0"/>
      </rPr>
      <t>25，副管</t>
    </r>
    <r>
      <rPr>
        <sz val="10"/>
        <color indexed="8"/>
        <rFont val="Verdana"/>
        <family val="2"/>
      </rPr>
      <t>Ø</t>
    </r>
    <r>
      <rPr>
        <sz val="10"/>
        <color indexed="8"/>
        <rFont val="宋体"/>
        <family val="0"/>
      </rPr>
      <t>20。包括所有管件材料，打槽、暗铺、安装。（不含水龙头、三角阀、软管等墙外部件）</t>
    </r>
  </si>
  <si>
    <t>平层一厨一卫排水管隐蔽工程改造</t>
  </si>
  <si>
    <t>成本核算</t>
  </si>
  <si>
    <t>材料</t>
  </si>
  <si>
    <t>管理费</t>
  </si>
  <si>
    <t>总价*8%</t>
  </si>
  <si>
    <t>毛利润</t>
  </si>
  <si>
    <t>总价*17%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</si>
  <si>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</si>
  <si>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</si>
  <si>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</si>
  <si>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</si>
  <si>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</si>
  <si>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开关面板，五金件安装</t>
  </si>
  <si>
    <t>仅人工费</t>
  </si>
  <si>
    <t>合计</t>
  </si>
  <si>
    <t>总价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</si>
  <si>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</si>
  <si>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</si>
  <si>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</si>
  <si>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</si>
  <si>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</si>
  <si>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</si>
  <si>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</si>
  <si>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</si>
  <si>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</si>
  <si>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</si>
  <si>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</si>
  <si>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本报价所有木质工程都含油漆。</t>
  </si>
  <si>
    <t>本报价不含税金及物业押金，物业管理处所交一切费用、押金由业主支付。</t>
  </si>
  <si>
    <t>本报价所有木质工程都不含墙纸，玻璃，外墙窗户。</t>
  </si>
  <si>
    <t xml:space="preserve">               甲方：</t>
  </si>
  <si>
    <t xml:space="preserve">                                 乙方：</t>
  </si>
  <si>
    <t>鞋柜处挖洞</t>
  </si>
  <si>
    <t>鞋柜处挖洞，深度不超过150mm，水泥砂浆修补，靠外墙处需刷防水涂料（根据实际大小确定价格）。</t>
  </si>
  <si>
    <t>蹲便处抬高</t>
  </si>
  <si>
    <t>红砖砌台抬高，内填渣土，水泥砂浆抹平，高度不超过350mm（根据面积大小而定）。</t>
  </si>
  <si>
    <t>墙体挖洞作储物</t>
  </si>
  <si>
    <t>项</t>
  </si>
  <si>
    <t>深度不超过150mm，水泥砂浆修补，靠外墙处需刷防水涂料.。</t>
  </si>
  <si>
    <t>五、小孩房</t>
  </si>
  <si>
    <t>八</t>
  </si>
  <si>
    <t>九</t>
  </si>
  <si>
    <t>十</t>
  </si>
  <si>
    <t>十一</t>
  </si>
  <si>
    <t>简易电视柜兼梳妆台</t>
  </si>
  <si>
    <t>天力PVC排水管，接头、配件、安装。（墙外部件由业主自购。）</t>
  </si>
  <si>
    <t>天力牌PVC-U新型复合排水管（通过中国环境标志产品认证、通过“产品质量国家免检“资格认证）</t>
  </si>
  <si>
    <t>石膏线</t>
  </si>
  <si>
    <t>成品石膏线粘贴（含材料及人工）（特殊造型定作价格加计）。</t>
  </si>
  <si>
    <t>贴暗装踢脚线</t>
  </si>
  <si>
    <t>墙面开槽，海螺牌32.5硅酸盐水泥沙浆铺贴,踢脚线与墙面齐平，不含踢脚线。</t>
  </si>
  <si>
    <t>地面保护</t>
  </si>
  <si>
    <t>齐家盛装饰南昌分公司专用地面保护膜.</t>
  </si>
  <si>
    <t>赣昌牌或赣昌牌多股软线，空调、卫生间及厨房安装4平方线（地线2.5平方），普通插座2.5平方线（地线1.5平方），照明线1.5平方线，（赣昌牌电线中国十大品牌之一。）如需安装赣昌牌6平方软线，材料费按7元/m计算。</t>
  </si>
  <si>
    <t>电视线、网络线、电话线采用中国名牌“赣昌”品牌，电视线采用赣昌牌屏蔽线（上海生产）。赣昌牌音响线价格按4.5元/m另计。</t>
  </si>
  <si>
    <t>赣昌牌双色PVC绝缘电工套管</t>
  </si>
  <si>
    <t>电路改造使用中国十大品牌之一赣昌牌多芯铜线，插座线路2.5mm2，照明进线2.5mm2、出线1.5mm2，空调线路4mm2，秋叶源牌电视线、秋叶源牌电话线、秋叶源牌网络线、PVC双色绝缘管、标准底盒。（不含音响线，开关面板）含墙面开槽。</t>
  </si>
  <si>
    <t xml:space="preserve">（1）千年舟E1级杉木指接板，框架结构，9厘背板                         （2）外贴3厘饰面板，实木线条收口
（3）不含五金、玻璃，柜内贴波音软片、饰面板价格另计                  （4）厚度为45cm内，柜内特殊功能制作另计                         （5）靠墙背板防潮处理价格另计                                                                           </t>
  </si>
  <si>
    <t xml:space="preserve">（1）千年舟E1级杉木指接板，框架结构，9厘背板                         （2）外贴3厘饰面板，实木线条收口。                                                                           （3）不含五金、玻璃，柜内贴波音软片、饰面板价格另计                  （4）衣柜厚度为60cm内，柜内特殊功能制作另计                         （5）靠墙背板防潮处理  价格另计                                     </t>
  </si>
  <si>
    <t xml:space="preserve">（1）千年舟E1级杉木指接板，框架结构，9厘背板                         （2）外贴3厘饰面板，实木线条收口                                                                （3）不含五金、玻璃，柜内贴波音软片、饰面板价格另计                  （4）衣柜厚度为60cm内，柜内特殊功能制作另计                         （5）靠墙背板防潮处理  价格另计                                     （6）柜内抽屉数不超过2个,每增加一个另加60.00元/个
</t>
  </si>
  <si>
    <t xml:space="preserve">（1）千年舟E1级杉木指接板，框架结构，9厘背板                         （2）外贴3厘饰面板，实木线条收口。                                                                           （3）不含五金、玻璃，柜内贴波音软片、饰面板价格另计                  （4）厚度为60cm内，柜内特殊功能制作另计                         （5）靠墙背板防潮处理  价格另计                                     </t>
  </si>
  <si>
    <t>储物柜</t>
  </si>
  <si>
    <t>吊柜</t>
  </si>
  <si>
    <t>装饰柜</t>
  </si>
  <si>
    <t>工程地址：青云明珠</t>
  </si>
  <si>
    <t>全国率先透明化报价，核算成本才是硬道理       TEL:079188452219  88452319</t>
  </si>
  <si>
    <t>业主：龚先生    电话：      邮箱：</t>
  </si>
  <si>
    <t xml:space="preserve">          2013年 7 月  20 日</t>
  </si>
  <si>
    <t>2013年  7 月  20 日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</si>
</sst>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.00_ "/>
  </numFmts>
  <fonts count="27">
    <font>
      <sz val="12"/>
      <name val="宋体"/>
      <family val="0"/>
    </font>
    <font>
      <sz val="10"/>
      <color indexed="8"/>
      <name val="Verdana"/>
      <family val="2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10"/>
      <color indexed="63"/>
      <name val="Times New Roman"/>
      <family val="1"/>
    </font>
    <font>
      <b/>
      <sz val="10"/>
      <color indexed="63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9"/>
      <color indexed="63"/>
      <name val="宋体"/>
      <family val="0"/>
    </font>
    <font>
      <b/>
      <sz val="18"/>
      <color indexed="63"/>
      <name val="黑体"/>
      <family val="0"/>
    </font>
    <font>
      <b/>
      <sz val="12"/>
      <color indexed="63"/>
      <name val="黑体"/>
      <family val="0"/>
    </font>
    <font>
      <b/>
      <sz val="12"/>
      <color indexed="63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3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186" fontId="14" fillId="4" borderId="1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0" fillId="5" borderId="0" xfId="0" applyFill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186" fontId="2" fillId="3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87" fontId="2" fillId="3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16" applyFont="1">
      <alignment/>
      <protection/>
    </xf>
    <xf numFmtId="0" fontId="21" fillId="2" borderId="7" xfId="16" applyFont="1" applyFill="1" applyBorder="1" applyAlignment="1">
      <alignment horizontal="center" vertical="center" wrapText="1"/>
      <protection/>
    </xf>
    <xf numFmtId="0" fontId="21" fillId="2" borderId="8" xfId="16" applyFont="1" applyFill="1" applyBorder="1" applyAlignment="1">
      <alignment horizontal="center" vertical="center" wrapText="1"/>
      <protection/>
    </xf>
    <xf numFmtId="0" fontId="2" fillId="0" borderId="0" xfId="16" applyFont="1" applyBorder="1">
      <alignment/>
      <protection/>
    </xf>
    <xf numFmtId="0" fontId="21" fillId="2" borderId="9" xfId="16" applyFont="1" applyFill="1" applyBorder="1" applyAlignment="1">
      <alignment horizontal="center" vertical="center" wrapText="1"/>
      <protection/>
    </xf>
    <xf numFmtId="0" fontId="14" fillId="4" borderId="5" xfId="0" applyFont="1" applyFill="1" applyBorder="1" applyAlignment="1">
      <alignment vertical="center"/>
    </xf>
    <xf numFmtId="0" fontId="2" fillId="0" borderId="0" xfId="16" applyFont="1" applyAlignment="1">
      <alignment horizontal="left" vertical="center"/>
      <protection/>
    </xf>
    <xf numFmtId="0" fontId="2" fillId="2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187" fontId="18" fillId="2" borderId="1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22" fillId="4" borderId="4" xfId="0" applyFont="1" applyFill="1" applyBorder="1" applyAlignment="1">
      <alignment vertical="center"/>
    </xf>
    <xf numFmtId="0" fontId="22" fillId="4" borderId="4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vertical="center" wrapText="1"/>
    </xf>
    <xf numFmtId="0" fontId="0" fillId="4" borderId="0" xfId="0" applyFont="1" applyFill="1" applyAlignment="1">
      <alignment vertical="center"/>
    </xf>
    <xf numFmtId="0" fontId="0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17" applyFont="1" applyFill="1" applyBorder="1" applyAlignment="1">
      <alignment horizontal="left" vertical="top" wrapText="1"/>
      <protection/>
    </xf>
    <xf numFmtId="0" fontId="10" fillId="0" borderId="0" xfId="0" applyFont="1" applyFill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2" fillId="0" borderId="1" xfId="17" applyFont="1" applyFill="1" applyBorder="1" applyAlignment="1">
      <alignment horizontal="left" vertical="top" wrapText="1"/>
      <protection/>
    </xf>
    <xf numFmtId="0" fontId="2" fillId="2" borderId="1" xfId="17" applyFont="1" applyFill="1" applyBorder="1" applyAlignment="1">
      <alignment horizontal="left" vertical="center" wrapText="1"/>
      <protection/>
    </xf>
    <xf numFmtId="0" fontId="3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" fillId="0" borderId="4" xfId="16" applyFont="1" applyFill="1" applyBorder="1" applyAlignment="1">
      <alignment horizontal="left" vertical="center" wrapText="1"/>
      <protection/>
    </xf>
    <xf numFmtId="0" fontId="2" fillId="0" borderId="6" xfId="16" applyFont="1" applyFill="1" applyBorder="1" applyAlignment="1">
      <alignment horizontal="left" vertical="center" wrapText="1"/>
      <protection/>
    </xf>
    <xf numFmtId="0" fontId="2" fillId="2" borderId="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4" xfId="16" applyFont="1" applyFill="1" applyBorder="1" applyAlignment="1">
      <alignment horizontal="left" vertical="center" wrapText="1"/>
      <protection/>
    </xf>
    <xf numFmtId="0" fontId="2" fillId="2" borderId="15" xfId="16" applyFont="1" applyFill="1" applyBorder="1" applyAlignment="1">
      <alignment horizontal="left" vertical="center" wrapText="1"/>
      <protection/>
    </xf>
    <xf numFmtId="0" fontId="2" fillId="2" borderId="16" xfId="16" applyFont="1" applyFill="1" applyBorder="1" applyAlignment="1">
      <alignment horizontal="left" vertical="center" wrapText="1"/>
      <protection/>
    </xf>
    <xf numFmtId="0" fontId="24" fillId="2" borderId="17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16" applyFont="1" applyFill="1" applyBorder="1" applyAlignment="1">
      <alignment horizontal="center" vertical="center" wrapText="1"/>
      <protection/>
    </xf>
    <xf numFmtId="0" fontId="14" fillId="2" borderId="6" xfId="16" applyFont="1" applyFill="1" applyBorder="1" applyAlignment="1">
      <alignment horizontal="center" vertical="center" wrapText="1"/>
      <protection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16" applyFont="1" applyFill="1" applyBorder="1" applyAlignment="1">
      <alignment horizontal="left" vertical="center" wrapText="1"/>
      <protection/>
    </xf>
    <xf numFmtId="0" fontId="2" fillId="2" borderId="6" xfId="16" applyFont="1" applyFill="1" applyBorder="1" applyAlignment="1">
      <alignment horizontal="left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2" borderId="18" xfId="16" applyFont="1" applyFill="1" applyBorder="1" applyAlignment="1">
      <alignment horizontal="left" vertical="center" wrapText="1"/>
      <protection/>
    </xf>
    <xf numFmtId="0" fontId="2" fillId="2" borderId="1" xfId="16" applyFont="1" applyFill="1" applyBorder="1" applyAlignment="1">
      <alignment horizontal="left" vertical="center" wrapText="1"/>
      <protection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0" fontId="18" fillId="2" borderId="0" xfId="18" applyFont="1" applyFill="1" applyBorder="1" applyAlignment="1" applyProtection="1">
      <alignment horizontal="left" vertical="center"/>
      <protection/>
    </xf>
    <xf numFmtId="0" fontId="23" fillId="2" borderId="0" xfId="0" applyFont="1" applyFill="1" applyBorder="1" applyAlignment="1" applyProtection="1">
      <alignment horizontal="left" vertical="center"/>
      <protection/>
    </xf>
    <xf numFmtId="0" fontId="22" fillId="4" borderId="5" xfId="0" applyFont="1" applyFill="1" applyBorder="1" applyAlignment="1">
      <alignment vertical="center"/>
    </xf>
    <xf numFmtId="0" fontId="22" fillId="4" borderId="4" xfId="0" applyFont="1" applyFill="1" applyBorder="1" applyAlignment="1">
      <alignment vertical="center"/>
    </xf>
    <xf numFmtId="0" fontId="14" fillId="4" borderId="23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9" fontId="2" fillId="3" borderId="5" xfId="0" applyNumberFormat="1" applyFont="1" applyFill="1" applyBorder="1" applyAlignment="1">
      <alignment horizontal="center" vertical="center"/>
    </xf>
    <xf numFmtId="9" fontId="2" fillId="3" borderId="4" xfId="0" applyNumberFormat="1" applyFont="1" applyFill="1" applyBorder="1" applyAlignment="1">
      <alignment horizontal="center" vertical="center"/>
    </xf>
    <xf numFmtId="9" fontId="2" fillId="3" borderId="6" xfId="0" applyNumberFormat="1" applyFont="1" applyFill="1" applyBorder="1" applyAlignment="1">
      <alignment horizontal="center" vertical="center"/>
    </xf>
    <xf numFmtId="187" fontId="14" fillId="3" borderId="5" xfId="0" applyNumberFormat="1" applyFont="1" applyFill="1" applyBorder="1" applyAlignment="1">
      <alignment horizontal="center" vertical="center"/>
    </xf>
    <xf numFmtId="187" fontId="14" fillId="3" borderId="4" xfId="0" applyNumberFormat="1" applyFont="1" applyFill="1" applyBorder="1" applyAlignment="1">
      <alignment horizontal="center" vertical="center"/>
    </xf>
    <xf numFmtId="187" fontId="14" fillId="3" borderId="6" xfId="0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9" fontId="16" fillId="4" borderId="5" xfId="0" applyNumberFormat="1" applyFont="1" applyFill="1" applyBorder="1" applyAlignment="1">
      <alignment horizontal="center" vertical="center"/>
    </xf>
    <xf numFmtId="9" fontId="16" fillId="4" borderId="4" xfId="0" applyNumberFormat="1" applyFont="1" applyFill="1" applyBorder="1" applyAlignment="1">
      <alignment horizontal="center" vertical="center"/>
    </xf>
    <xf numFmtId="9" fontId="16" fillId="4" borderId="6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常规_方案_2" xfId="16"/>
    <cellStyle name="常规_方案_3" xfId="17"/>
    <cellStyle name="常规_方案_9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0"/>
  <sheetViews>
    <sheetView tabSelected="1" zoomScale="85" zoomScaleNormal="85" workbookViewId="0" topLeftCell="A91">
      <selection activeCell="I113" sqref="I113"/>
    </sheetView>
  </sheetViews>
  <sheetFormatPr defaultColWidth="9.00390625" defaultRowHeight="14.25"/>
  <cols>
    <col min="1" max="1" width="4.875" style="1" customWidth="1"/>
    <col min="2" max="2" width="17.75390625" style="2" customWidth="1"/>
    <col min="3" max="3" width="6.50390625" style="1" customWidth="1"/>
    <col min="4" max="4" width="4.50390625" style="1" customWidth="1"/>
    <col min="5" max="5" width="5.625" style="3" customWidth="1"/>
    <col min="6" max="6" width="7.625" style="3" customWidth="1"/>
    <col min="7" max="7" width="5.625" style="4" customWidth="1"/>
    <col min="8" max="8" width="10.25390625" style="3" customWidth="1"/>
    <col min="9" max="9" width="57.625" style="2" customWidth="1"/>
    <col min="10" max="12" width="9.00390625" style="5" bestFit="1" customWidth="1"/>
    <col min="13" max="13" width="7.00390625" style="5" bestFit="1" customWidth="1"/>
    <col min="14" max="16384" width="9.00390625" style="5" bestFit="1" customWidth="1"/>
  </cols>
  <sheetData>
    <row r="1" spans="1:15" s="6" customFormat="1" ht="38.25" customHeight="1">
      <c r="A1" s="160" t="s">
        <v>0</v>
      </c>
      <c r="B1" s="161"/>
      <c r="C1" s="161"/>
      <c r="D1" s="161"/>
      <c r="E1" s="161"/>
      <c r="F1" s="161"/>
      <c r="G1" s="161"/>
      <c r="H1" s="161"/>
      <c r="I1" s="162"/>
      <c r="J1" s="23"/>
      <c r="K1" s="16"/>
      <c r="L1" s="16"/>
      <c r="M1" s="16"/>
      <c r="N1" s="16"/>
      <c r="O1" s="16"/>
    </row>
    <row r="2" spans="1:15" s="6" customFormat="1" ht="22.5" customHeight="1">
      <c r="A2" s="163" t="s">
        <v>145</v>
      </c>
      <c r="B2" s="164"/>
      <c r="C2" s="165"/>
      <c r="D2" s="165"/>
      <c r="E2" s="165"/>
      <c r="F2" s="165"/>
      <c r="G2" s="165"/>
      <c r="H2" s="165"/>
      <c r="I2" s="165"/>
      <c r="J2" s="23"/>
      <c r="K2" s="16"/>
      <c r="L2" s="16"/>
      <c r="M2" s="16"/>
      <c r="N2" s="16"/>
      <c r="O2" s="16"/>
    </row>
    <row r="3" spans="1:15" s="6" customFormat="1" ht="24.75" customHeight="1">
      <c r="A3" s="166" t="s">
        <v>144</v>
      </c>
      <c r="B3" s="167"/>
      <c r="C3" s="167"/>
      <c r="D3" s="167"/>
      <c r="E3" s="167"/>
      <c r="F3" s="167"/>
      <c r="G3" s="167"/>
      <c r="H3" s="167"/>
      <c r="I3" s="168"/>
      <c r="J3" s="23"/>
      <c r="K3" s="16"/>
      <c r="L3" s="16"/>
      <c r="M3" s="16"/>
      <c r="N3" s="16"/>
      <c r="O3" s="16"/>
    </row>
    <row r="4" spans="1:15" s="6" customFormat="1" ht="24.75" customHeight="1">
      <c r="A4" s="169" t="s">
        <v>146</v>
      </c>
      <c r="B4" s="169"/>
      <c r="C4" s="169"/>
      <c r="D4" s="169"/>
      <c r="E4" s="169"/>
      <c r="F4" s="169"/>
      <c r="G4" s="169"/>
      <c r="H4" s="169"/>
      <c r="I4" s="169"/>
      <c r="J4" s="23"/>
      <c r="K4" s="16"/>
      <c r="L4" s="16"/>
      <c r="M4" s="16"/>
      <c r="N4" s="16"/>
      <c r="O4" s="16"/>
    </row>
    <row r="5" spans="1:9" s="95" customFormat="1" ht="24.75" customHeight="1">
      <c r="A5" s="170" t="s">
        <v>1</v>
      </c>
      <c r="B5" s="171"/>
      <c r="C5" s="171"/>
      <c r="D5" s="171"/>
      <c r="E5" s="171"/>
      <c r="F5" s="171"/>
      <c r="G5" s="171"/>
      <c r="H5" s="172"/>
      <c r="I5" s="173"/>
    </row>
    <row r="6" spans="1:9" s="101" customFormat="1" ht="45" customHeight="1">
      <c r="A6" s="69" t="s">
        <v>2</v>
      </c>
      <c r="B6" s="174" t="s">
        <v>3</v>
      </c>
      <c r="C6" s="175"/>
      <c r="D6" s="175"/>
      <c r="E6" s="175"/>
      <c r="F6" s="175"/>
      <c r="G6" s="175"/>
      <c r="H6" s="176"/>
      <c r="I6" s="177"/>
    </row>
    <row r="7" spans="1:9" s="95" customFormat="1" ht="30" customHeight="1">
      <c r="A7" s="69" t="s">
        <v>4</v>
      </c>
      <c r="B7" s="178" t="s">
        <v>5</v>
      </c>
      <c r="C7" s="178"/>
      <c r="D7" s="178"/>
      <c r="E7" s="178"/>
      <c r="F7" s="178"/>
      <c r="G7" s="178"/>
      <c r="H7" s="153"/>
      <c r="I7" s="154"/>
    </row>
    <row r="8" spans="1:9" s="95" customFormat="1" ht="30" customHeight="1">
      <c r="A8" s="69" t="s">
        <v>6</v>
      </c>
      <c r="B8" s="155" t="s">
        <v>7</v>
      </c>
      <c r="C8" s="155"/>
      <c r="D8" s="155"/>
      <c r="E8" s="155"/>
      <c r="F8" s="155"/>
      <c r="G8" s="155"/>
      <c r="H8" s="176"/>
      <c r="I8" s="177"/>
    </row>
    <row r="9" spans="1:9" s="95" customFormat="1" ht="30" customHeight="1">
      <c r="A9" s="69" t="s">
        <v>8</v>
      </c>
      <c r="B9" s="155" t="s">
        <v>133</v>
      </c>
      <c r="C9" s="155"/>
      <c r="D9" s="155"/>
      <c r="E9" s="155"/>
      <c r="F9" s="155"/>
      <c r="G9" s="155"/>
      <c r="H9" s="176"/>
      <c r="I9" s="177"/>
    </row>
    <row r="10" spans="1:9" s="95" customFormat="1" ht="30" customHeight="1">
      <c r="A10" s="69" t="s">
        <v>9</v>
      </c>
      <c r="B10" s="155" t="s">
        <v>134</v>
      </c>
      <c r="C10" s="155"/>
      <c r="D10" s="155"/>
      <c r="E10" s="155"/>
      <c r="F10" s="155"/>
      <c r="G10" s="155"/>
      <c r="H10" s="176"/>
      <c r="I10" s="177"/>
    </row>
    <row r="11" spans="1:9" s="95" customFormat="1" ht="30" customHeight="1">
      <c r="A11" s="102" t="s">
        <v>10</v>
      </c>
      <c r="B11" s="156" t="s">
        <v>11</v>
      </c>
      <c r="C11" s="156"/>
      <c r="D11" s="156"/>
      <c r="E11" s="156"/>
      <c r="F11" s="156"/>
      <c r="G11" s="156"/>
      <c r="H11" s="157"/>
      <c r="I11" s="158"/>
    </row>
    <row r="12" spans="1:9" s="95" customFormat="1" ht="30" customHeight="1">
      <c r="A12" s="96" t="s">
        <v>12</v>
      </c>
      <c r="B12" s="159" t="s">
        <v>13</v>
      </c>
      <c r="C12" s="159"/>
      <c r="D12" s="159"/>
      <c r="E12" s="159"/>
      <c r="F12" s="159"/>
      <c r="G12" s="159"/>
      <c r="H12" s="159"/>
      <c r="I12" s="159"/>
    </row>
    <row r="13" spans="1:9" s="95" customFormat="1" ht="30" customHeight="1">
      <c r="A13" s="97" t="s">
        <v>14</v>
      </c>
      <c r="B13" s="159" t="s">
        <v>126</v>
      </c>
      <c r="C13" s="159"/>
      <c r="D13" s="159"/>
      <c r="E13" s="159"/>
      <c r="F13" s="159"/>
      <c r="G13" s="159"/>
      <c r="H13" s="159"/>
      <c r="I13" s="159"/>
    </row>
    <row r="14" spans="1:9" s="95" customFormat="1" ht="30" customHeight="1">
      <c r="A14" s="97" t="s">
        <v>15</v>
      </c>
      <c r="B14" s="179" t="s">
        <v>135</v>
      </c>
      <c r="C14" s="179"/>
      <c r="D14" s="179"/>
      <c r="E14" s="179"/>
      <c r="F14" s="179"/>
      <c r="G14" s="179"/>
      <c r="H14" s="179"/>
      <c r="I14" s="179"/>
    </row>
    <row r="15" spans="1:10" s="95" customFormat="1" ht="30" customHeight="1">
      <c r="A15" s="99" t="s">
        <v>16</v>
      </c>
      <c r="B15" s="180" t="s">
        <v>17</v>
      </c>
      <c r="C15" s="180"/>
      <c r="D15" s="180"/>
      <c r="E15" s="180"/>
      <c r="F15" s="180"/>
      <c r="G15" s="180"/>
      <c r="H15" s="180"/>
      <c r="I15" s="180"/>
      <c r="J15" s="98"/>
    </row>
    <row r="16" spans="1:15" s="7" customFormat="1" ht="19.5" customHeight="1">
      <c r="A16" s="211" t="s">
        <v>18</v>
      </c>
      <c r="B16" s="183" t="s">
        <v>19</v>
      </c>
      <c r="C16" s="183" t="s">
        <v>20</v>
      </c>
      <c r="D16" s="183" t="s">
        <v>21</v>
      </c>
      <c r="E16" s="181" t="s">
        <v>22</v>
      </c>
      <c r="F16" s="182"/>
      <c r="G16" s="181" t="s">
        <v>23</v>
      </c>
      <c r="H16" s="182"/>
      <c r="I16" s="183" t="s">
        <v>24</v>
      </c>
      <c r="J16" s="24"/>
      <c r="K16" s="17"/>
      <c r="L16" s="17"/>
      <c r="M16" s="17"/>
      <c r="N16" s="17"/>
      <c r="O16" s="17"/>
    </row>
    <row r="17" spans="1:15" ht="18.75" customHeight="1">
      <c r="A17" s="212"/>
      <c r="B17" s="184"/>
      <c r="C17" s="184"/>
      <c r="D17" s="184"/>
      <c r="E17" s="25" t="s">
        <v>25</v>
      </c>
      <c r="F17" s="25" t="s">
        <v>26</v>
      </c>
      <c r="G17" s="25" t="s">
        <v>25</v>
      </c>
      <c r="H17" s="25" t="s">
        <v>26</v>
      </c>
      <c r="I17" s="184"/>
      <c r="J17" s="26"/>
      <c r="K17" s="11"/>
      <c r="L17" s="11"/>
      <c r="M17" s="11"/>
      <c r="N17" s="11"/>
      <c r="O17" s="11"/>
    </row>
    <row r="18" spans="1:15" ht="18" customHeight="1">
      <c r="A18" s="100" t="s">
        <v>27</v>
      </c>
      <c r="B18" s="38"/>
      <c r="C18" s="28"/>
      <c r="D18" s="28"/>
      <c r="E18" s="27"/>
      <c r="F18" s="27"/>
      <c r="G18" s="28"/>
      <c r="H18" s="27"/>
      <c r="I18" s="42"/>
      <c r="J18" s="26"/>
      <c r="K18" s="11"/>
      <c r="L18" s="11"/>
      <c r="M18" s="11"/>
      <c r="N18" s="11"/>
      <c r="O18" s="11"/>
    </row>
    <row r="19" spans="1:15" s="8" customFormat="1" ht="24.75" customHeight="1">
      <c r="A19" s="109">
        <v>1</v>
      </c>
      <c r="B19" s="31" t="s">
        <v>28</v>
      </c>
      <c r="C19" s="55">
        <f>28*2.85</f>
        <v>79.8</v>
      </c>
      <c r="D19" s="32" t="s">
        <v>29</v>
      </c>
      <c r="E19" s="32">
        <v>5</v>
      </c>
      <c r="F19" s="63">
        <f aca="true" t="shared" si="0" ref="F19:F27">E19*C19</f>
        <v>399</v>
      </c>
      <c r="G19" s="32">
        <v>5</v>
      </c>
      <c r="H19" s="33">
        <f aca="true" t="shared" si="1" ref="H19:H27">G19*C19</f>
        <v>399</v>
      </c>
      <c r="I19" s="21" t="s">
        <v>30</v>
      </c>
      <c r="J19" s="26"/>
      <c r="K19" s="13"/>
      <c r="L19" s="13"/>
      <c r="M19" s="13"/>
      <c r="N19" s="13"/>
      <c r="O19" s="13"/>
    </row>
    <row r="20" spans="1:15" s="9" customFormat="1" ht="30.75" customHeight="1">
      <c r="A20" s="109">
        <v>2</v>
      </c>
      <c r="B20" s="31" t="s">
        <v>31</v>
      </c>
      <c r="C20" s="32">
        <v>29.6</v>
      </c>
      <c r="D20" s="32" t="s">
        <v>29</v>
      </c>
      <c r="E20" s="32">
        <v>9</v>
      </c>
      <c r="F20" s="63">
        <f t="shared" si="0"/>
        <v>266.40000000000003</v>
      </c>
      <c r="G20" s="32">
        <v>12</v>
      </c>
      <c r="H20" s="71">
        <f t="shared" si="1"/>
        <v>355.20000000000005</v>
      </c>
      <c r="I20" s="57" t="s">
        <v>32</v>
      </c>
      <c r="J20" s="26"/>
      <c r="K20" s="18"/>
      <c r="L20" s="18"/>
      <c r="M20" s="18"/>
      <c r="N20" s="18"/>
      <c r="O20" s="18"/>
    </row>
    <row r="21" spans="1:15" s="8" customFormat="1" ht="31.5" customHeight="1">
      <c r="A21" s="109">
        <v>3</v>
      </c>
      <c r="B21" s="31" t="s">
        <v>33</v>
      </c>
      <c r="C21" s="55">
        <f>28*2.85</f>
        <v>79.8</v>
      </c>
      <c r="D21" s="32" t="s">
        <v>29</v>
      </c>
      <c r="E21" s="32">
        <v>9</v>
      </c>
      <c r="F21" s="63">
        <f t="shared" si="0"/>
        <v>718.1999999999999</v>
      </c>
      <c r="G21" s="32">
        <v>12</v>
      </c>
      <c r="H21" s="71">
        <f t="shared" si="1"/>
        <v>957.5999999999999</v>
      </c>
      <c r="I21" s="57" t="s">
        <v>32</v>
      </c>
      <c r="J21" s="26"/>
      <c r="K21" s="13"/>
      <c r="L21" s="13"/>
      <c r="M21" s="13"/>
      <c r="N21" s="13"/>
      <c r="O21" s="13"/>
    </row>
    <row r="22" spans="1:30" s="8" customFormat="1" ht="24.75" customHeight="1">
      <c r="A22" s="109">
        <v>4</v>
      </c>
      <c r="B22" s="31" t="s">
        <v>57</v>
      </c>
      <c r="C22" s="55">
        <v>12.7</v>
      </c>
      <c r="D22" s="32" t="s">
        <v>29</v>
      </c>
      <c r="E22" s="32">
        <v>18</v>
      </c>
      <c r="F22" s="63">
        <f t="shared" si="0"/>
        <v>228.6</v>
      </c>
      <c r="G22" s="32">
        <v>15</v>
      </c>
      <c r="H22" s="33">
        <f>C22*G22</f>
        <v>190.5</v>
      </c>
      <c r="I22" s="21" t="s">
        <v>58</v>
      </c>
      <c r="J22" s="68"/>
      <c r="K22" s="68"/>
      <c r="L22" s="68"/>
      <c r="M22" s="68"/>
      <c r="N22" s="68"/>
      <c r="O22" s="68"/>
      <c r="P22" s="18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s="149" customFormat="1" ht="48" customHeight="1">
      <c r="A23" s="109">
        <v>5</v>
      </c>
      <c r="B23" s="54" t="s">
        <v>34</v>
      </c>
      <c r="C23" s="55">
        <v>16.3</v>
      </c>
      <c r="D23" s="55" t="s">
        <v>29</v>
      </c>
      <c r="E23" s="55">
        <v>13</v>
      </c>
      <c r="F23" s="56">
        <f t="shared" si="0"/>
        <v>211.9</v>
      </c>
      <c r="G23" s="55">
        <v>25</v>
      </c>
      <c r="H23" s="56">
        <f>G23*C23</f>
        <v>407.5</v>
      </c>
      <c r="I23" s="61" t="s">
        <v>35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s="149" customFormat="1" ht="24.75" customHeight="1">
      <c r="A24" s="109">
        <v>6</v>
      </c>
      <c r="B24" s="54" t="s">
        <v>129</v>
      </c>
      <c r="C24" s="32">
        <v>19.5</v>
      </c>
      <c r="D24" s="55" t="s">
        <v>36</v>
      </c>
      <c r="E24" s="55">
        <v>10</v>
      </c>
      <c r="F24" s="56">
        <f>E24*C24</f>
        <v>195</v>
      </c>
      <c r="G24" s="55">
        <v>15</v>
      </c>
      <c r="H24" s="33">
        <f>G24*C24</f>
        <v>292.5</v>
      </c>
      <c r="I24" s="61" t="s">
        <v>130</v>
      </c>
      <c r="J24" s="5"/>
      <c r="K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15" s="9" customFormat="1" ht="24.75" customHeight="1">
      <c r="A25" s="109">
        <v>7</v>
      </c>
      <c r="B25" s="65" t="s">
        <v>131</v>
      </c>
      <c r="C25" s="32">
        <v>16.3</v>
      </c>
      <c r="D25" s="64" t="s">
        <v>29</v>
      </c>
      <c r="E25" s="64">
        <v>10</v>
      </c>
      <c r="F25" s="66">
        <f>E25*C25</f>
        <v>163</v>
      </c>
      <c r="G25" s="64">
        <v>0</v>
      </c>
      <c r="H25" s="70">
        <f>G25*C25</f>
        <v>0</v>
      </c>
      <c r="I25" s="67" t="s">
        <v>132</v>
      </c>
      <c r="J25" s="68"/>
      <c r="K25" s="150"/>
      <c r="L25" s="151"/>
      <c r="M25" s="151"/>
      <c r="N25" s="151"/>
      <c r="O25" s="152"/>
    </row>
    <row r="26" spans="1:15" s="9" customFormat="1" ht="24.75" customHeight="1">
      <c r="A26" s="109">
        <v>8</v>
      </c>
      <c r="B26" s="54" t="s">
        <v>112</v>
      </c>
      <c r="C26" s="55">
        <v>1</v>
      </c>
      <c r="D26" s="55" t="s">
        <v>60</v>
      </c>
      <c r="E26" s="55">
        <v>20</v>
      </c>
      <c r="F26" s="56">
        <f t="shared" si="0"/>
        <v>20</v>
      </c>
      <c r="G26" s="55">
        <v>300</v>
      </c>
      <c r="H26" s="92">
        <f t="shared" si="1"/>
        <v>300</v>
      </c>
      <c r="I26" s="57" t="s">
        <v>113</v>
      </c>
      <c r="J26" s="141"/>
      <c r="K26" s="141"/>
      <c r="L26" s="141"/>
      <c r="M26" s="141"/>
      <c r="N26" s="141"/>
      <c r="O26" s="141"/>
    </row>
    <row r="27" spans="1:9" s="134" customFormat="1" ht="65.25" customHeight="1">
      <c r="A27" s="109">
        <v>9</v>
      </c>
      <c r="B27" s="130" t="s">
        <v>38</v>
      </c>
      <c r="C27" s="129">
        <f>0.81*1*3</f>
        <v>2.43</v>
      </c>
      <c r="D27" s="131" t="s">
        <v>29</v>
      </c>
      <c r="E27" s="131">
        <v>80</v>
      </c>
      <c r="F27" s="132">
        <f t="shared" si="0"/>
        <v>194.4</v>
      </c>
      <c r="G27" s="131">
        <v>90</v>
      </c>
      <c r="H27" s="132">
        <f t="shared" si="1"/>
        <v>218.70000000000002</v>
      </c>
      <c r="I27" s="133" t="s">
        <v>137</v>
      </c>
    </row>
    <row r="28" spans="1:9" s="148" customFormat="1" ht="24.75" customHeight="1">
      <c r="A28" s="109">
        <v>10</v>
      </c>
      <c r="B28" s="130" t="s">
        <v>127</v>
      </c>
      <c r="C28" s="129">
        <v>23.8</v>
      </c>
      <c r="D28" s="131" t="s">
        <v>36</v>
      </c>
      <c r="E28" s="146">
        <v>8</v>
      </c>
      <c r="F28" s="131">
        <f>C28*E28</f>
        <v>190.4</v>
      </c>
      <c r="G28" s="147">
        <v>10</v>
      </c>
      <c r="H28" s="132">
        <f>G28*C28</f>
        <v>238</v>
      </c>
      <c r="I28" s="121" t="s">
        <v>128</v>
      </c>
    </row>
    <row r="29" spans="1:10" s="9" customFormat="1" ht="18" customHeight="1">
      <c r="A29" s="109">
        <v>11</v>
      </c>
      <c r="B29" s="31" t="s">
        <v>39</v>
      </c>
      <c r="C29" s="32">
        <v>1</v>
      </c>
      <c r="D29" s="32" t="s">
        <v>40</v>
      </c>
      <c r="E29" s="32">
        <v>10</v>
      </c>
      <c r="F29" s="63">
        <f>E29*C29</f>
        <v>10</v>
      </c>
      <c r="G29" s="32">
        <v>15</v>
      </c>
      <c r="H29" s="33">
        <f>G29*C29</f>
        <v>15</v>
      </c>
      <c r="I29" s="21" t="s">
        <v>41</v>
      </c>
      <c r="J29" s="36"/>
    </row>
    <row r="30" spans="1:10" ht="24.75" customHeight="1">
      <c r="A30" s="185" t="s">
        <v>42</v>
      </c>
      <c r="B30" s="186"/>
      <c r="C30" s="104"/>
      <c r="D30" s="104"/>
      <c r="E30" s="105"/>
      <c r="F30" s="105"/>
      <c r="G30" s="106"/>
      <c r="H30" s="105"/>
      <c r="I30" s="107"/>
      <c r="J30" s="36"/>
    </row>
    <row r="31" spans="1:15" s="9" customFormat="1" ht="24.75" customHeight="1">
      <c r="A31" s="139">
        <v>1</v>
      </c>
      <c r="B31" s="58" t="s">
        <v>43</v>
      </c>
      <c r="C31" s="59">
        <v>1</v>
      </c>
      <c r="D31" s="64" t="s">
        <v>37</v>
      </c>
      <c r="E31" s="59">
        <v>4</v>
      </c>
      <c r="F31" s="135">
        <f aca="true" t="shared" si="2" ref="F31:F38">E31*C31</f>
        <v>4</v>
      </c>
      <c r="G31" s="59">
        <v>100</v>
      </c>
      <c r="H31" s="135">
        <f aca="true" t="shared" si="3" ref="H31:H37">G31*C31</f>
        <v>100</v>
      </c>
      <c r="I31" s="67" t="s">
        <v>44</v>
      </c>
      <c r="J31" s="68"/>
      <c r="K31" s="68"/>
      <c r="L31" s="68"/>
      <c r="M31" s="68"/>
      <c r="N31" s="68"/>
      <c r="O31" s="68"/>
    </row>
    <row r="32" spans="1:15" s="9" customFormat="1" ht="27.75" customHeight="1">
      <c r="A32" s="109">
        <v>2</v>
      </c>
      <c r="B32" s="65" t="s">
        <v>45</v>
      </c>
      <c r="C32" s="55">
        <v>1</v>
      </c>
      <c r="D32" s="64" t="s">
        <v>37</v>
      </c>
      <c r="E32" s="64">
        <v>50</v>
      </c>
      <c r="F32" s="63">
        <f t="shared" si="2"/>
        <v>50</v>
      </c>
      <c r="G32" s="64">
        <v>180</v>
      </c>
      <c r="H32" s="70">
        <f t="shared" si="3"/>
        <v>180</v>
      </c>
      <c r="I32" s="67" t="s">
        <v>46</v>
      </c>
      <c r="J32" s="68"/>
      <c r="K32" s="68"/>
      <c r="L32" s="187"/>
      <c r="M32" s="188"/>
      <c r="N32" s="68"/>
      <c r="O32" s="68"/>
    </row>
    <row r="33" spans="1:10" ht="48.75" customHeight="1">
      <c r="A33" s="139">
        <v>3</v>
      </c>
      <c r="B33" s="31" t="s">
        <v>34</v>
      </c>
      <c r="C33" s="55">
        <v>6.3</v>
      </c>
      <c r="D33" s="32" t="s">
        <v>29</v>
      </c>
      <c r="E33" s="32">
        <v>13</v>
      </c>
      <c r="F33" s="63">
        <f t="shared" si="2"/>
        <v>81.89999999999999</v>
      </c>
      <c r="G33" s="32">
        <v>25</v>
      </c>
      <c r="H33" s="33">
        <f t="shared" si="3"/>
        <v>157.5</v>
      </c>
      <c r="I33" s="61" t="s">
        <v>35</v>
      </c>
      <c r="J33" s="36"/>
    </row>
    <row r="34" spans="1:10" s="9" customFormat="1" ht="39.75" customHeight="1">
      <c r="A34" s="109">
        <v>4</v>
      </c>
      <c r="B34" s="31" t="s">
        <v>47</v>
      </c>
      <c r="C34" s="55">
        <f>11.3*2.4</f>
        <v>27.12</v>
      </c>
      <c r="D34" s="32" t="s">
        <v>29</v>
      </c>
      <c r="E34" s="32">
        <v>13</v>
      </c>
      <c r="F34" s="63">
        <f t="shared" si="2"/>
        <v>352.56</v>
      </c>
      <c r="G34" s="32">
        <v>28</v>
      </c>
      <c r="H34" s="33">
        <f t="shared" si="3"/>
        <v>759.36</v>
      </c>
      <c r="I34" s="22" t="s">
        <v>48</v>
      </c>
      <c r="J34" s="36"/>
    </row>
    <row r="35" spans="1:10" ht="24.75" customHeight="1">
      <c r="A35" s="139">
        <v>5</v>
      </c>
      <c r="B35" s="58" t="s">
        <v>39</v>
      </c>
      <c r="C35" s="55">
        <v>2</v>
      </c>
      <c r="D35" s="55" t="s">
        <v>36</v>
      </c>
      <c r="E35" s="60">
        <v>10</v>
      </c>
      <c r="F35" s="63">
        <f t="shared" si="2"/>
        <v>20</v>
      </c>
      <c r="G35" s="59">
        <v>15</v>
      </c>
      <c r="H35" s="92">
        <f t="shared" si="3"/>
        <v>30</v>
      </c>
      <c r="I35" s="108" t="s">
        <v>49</v>
      </c>
      <c r="J35" s="11"/>
    </row>
    <row r="36" spans="1:30" s="8" customFormat="1" ht="24.75" customHeight="1">
      <c r="A36" s="109">
        <v>6</v>
      </c>
      <c r="B36" s="31" t="s">
        <v>57</v>
      </c>
      <c r="C36" s="55">
        <v>6.3</v>
      </c>
      <c r="D36" s="32" t="s">
        <v>29</v>
      </c>
      <c r="E36" s="32">
        <v>18</v>
      </c>
      <c r="F36" s="63">
        <f t="shared" si="2"/>
        <v>113.39999999999999</v>
      </c>
      <c r="G36" s="32">
        <v>15</v>
      </c>
      <c r="H36" s="33">
        <f>C36*G36</f>
        <v>94.5</v>
      </c>
      <c r="I36" s="21" t="s">
        <v>58</v>
      </c>
      <c r="J36" s="68"/>
      <c r="K36" s="68"/>
      <c r="L36" s="68"/>
      <c r="M36" s="68"/>
      <c r="N36" s="68"/>
      <c r="O36" s="68"/>
      <c r="P36" s="18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ht="24.75" customHeight="1">
      <c r="A37" s="139">
        <v>7</v>
      </c>
      <c r="B37" s="39" t="s">
        <v>50</v>
      </c>
      <c r="C37" s="55">
        <v>6.3</v>
      </c>
      <c r="D37" s="32" t="s">
        <v>29</v>
      </c>
      <c r="E37" s="30">
        <v>25</v>
      </c>
      <c r="F37" s="63">
        <f t="shared" si="2"/>
        <v>157.5</v>
      </c>
      <c r="G37" s="30">
        <v>20</v>
      </c>
      <c r="H37" s="33">
        <f t="shared" si="3"/>
        <v>126</v>
      </c>
      <c r="I37" s="21" t="s">
        <v>51</v>
      </c>
      <c r="J37" s="37"/>
      <c r="K37" s="20"/>
      <c r="L37" s="20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15" s="9" customFormat="1" ht="24.75" customHeight="1">
      <c r="A38" s="109">
        <v>8</v>
      </c>
      <c r="B38" s="34" t="s">
        <v>62</v>
      </c>
      <c r="C38" s="55">
        <v>1</v>
      </c>
      <c r="D38" s="35" t="s">
        <v>63</v>
      </c>
      <c r="E38" s="35">
        <v>85</v>
      </c>
      <c r="F38" s="63">
        <f t="shared" si="2"/>
        <v>85</v>
      </c>
      <c r="G38" s="35">
        <v>95</v>
      </c>
      <c r="H38" s="69">
        <f>G38*C38</f>
        <v>95</v>
      </c>
      <c r="I38" s="22" t="s">
        <v>64</v>
      </c>
      <c r="J38" s="37"/>
      <c r="K38" s="20"/>
      <c r="L38" s="20"/>
      <c r="M38" s="18"/>
      <c r="N38" s="18"/>
      <c r="O38" s="18"/>
    </row>
    <row r="39" spans="1:30" s="128" customFormat="1" ht="24.75" customHeight="1">
      <c r="A39" s="189" t="s">
        <v>52</v>
      </c>
      <c r="B39" s="190"/>
      <c r="C39" s="122"/>
      <c r="D39" s="122"/>
      <c r="E39" s="123"/>
      <c r="F39" s="124"/>
      <c r="G39" s="123"/>
      <c r="H39" s="122"/>
      <c r="I39" s="125"/>
      <c r="J39" s="126"/>
      <c r="K39" s="126"/>
      <c r="L39" s="126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</row>
    <row r="40" spans="1:30" s="103" customFormat="1" ht="48" customHeight="1">
      <c r="A40" s="109">
        <v>1</v>
      </c>
      <c r="B40" s="115" t="s">
        <v>34</v>
      </c>
      <c r="C40" s="55">
        <v>3.4</v>
      </c>
      <c r="D40" s="110" t="s">
        <v>29</v>
      </c>
      <c r="E40" s="110">
        <v>13</v>
      </c>
      <c r="F40" s="63">
        <f aca="true" t="shared" si="4" ref="F40:F49">E40*C40</f>
        <v>44.199999999999996</v>
      </c>
      <c r="G40" s="110">
        <v>25</v>
      </c>
      <c r="H40" s="116">
        <f>G40*C40</f>
        <v>85</v>
      </c>
      <c r="I40" s="57" t="s">
        <v>53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</row>
    <row r="41" spans="1:30" s="103" customFormat="1" ht="48" customHeight="1">
      <c r="A41" s="109">
        <v>2</v>
      </c>
      <c r="B41" s="115" t="s">
        <v>47</v>
      </c>
      <c r="C41" s="55">
        <f>7.4*2.4</f>
        <v>17.76</v>
      </c>
      <c r="D41" s="110" t="s">
        <v>29</v>
      </c>
      <c r="E41" s="110">
        <v>13</v>
      </c>
      <c r="F41" s="63">
        <f t="shared" si="4"/>
        <v>230.88000000000002</v>
      </c>
      <c r="G41" s="110">
        <v>28</v>
      </c>
      <c r="H41" s="116">
        <f>G41*C41</f>
        <v>497.28000000000003</v>
      </c>
      <c r="I41" s="57" t="s">
        <v>53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</row>
    <row r="42" spans="1:12" s="93" customFormat="1" ht="24.75" customHeight="1">
      <c r="A42" s="109">
        <v>3</v>
      </c>
      <c r="B42" s="117" t="s">
        <v>54</v>
      </c>
      <c r="C42" s="55">
        <f>7.4*1.8</f>
        <v>13.32</v>
      </c>
      <c r="D42" s="110" t="s">
        <v>29</v>
      </c>
      <c r="E42" s="110">
        <v>18</v>
      </c>
      <c r="F42" s="63">
        <f t="shared" si="4"/>
        <v>239.76</v>
      </c>
      <c r="G42" s="110">
        <v>16</v>
      </c>
      <c r="H42" s="116">
        <f>G42*C42</f>
        <v>213.12</v>
      </c>
      <c r="I42" s="57" t="s">
        <v>55</v>
      </c>
      <c r="J42" s="118"/>
      <c r="K42" s="114"/>
      <c r="L42" s="114"/>
    </row>
    <row r="43" spans="1:12" s="93" customFormat="1" ht="24.75" customHeight="1">
      <c r="A43" s="109">
        <v>4</v>
      </c>
      <c r="B43" s="117" t="s">
        <v>50</v>
      </c>
      <c r="C43" s="55">
        <v>3.4</v>
      </c>
      <c r="D43" s="110" t="s">
        <v>29</v>
      </c>
      <c r="E43" s="110">
        <v>25</v>
      </c>
      <c r="F43" s="63">
        <f t="shared" si="4"/>
        <v>85</v>
      </c>
      <c r="G43" s="110">
        <v>20</v>
      </c>
      <c r="H43" s="116">
        <f>G43*C43</f>
        <v>68</v>
      </c>
      <c r="I43" s="57" t="s">
        <v>56</v>
      </c>
      <c r="J43" s="114"/>
      <c r="K43" s="114"/>
      <c r="L43" s="114"/>
    </row>
    <row r="44" spans="1:30" ht="24.75" customHeight="1">
      <c r="A44" s="109">
        <v>5</v>
      </c>
      <c r="B44" s="142" t="s">
        <v>114</v>
      </c>
      <c r="C44" s="32">
        <v>1</v>
      </c>
      <c r="D44" s="55" t="s">
        <v>37</v>
      </c>
      <c r="E44" s="143">
        <v>120</v>
      </c>
      <c r="F44" s="56">
        <f>E44*C44</f>
        <v>120</v>
      </c>
      <c r="G44" s="143">
        <v>260</v>
      </c>
      <c r="H44" s="56">
        <f>G44*C44</f>
        <v>260</v>
      </c>
      <c r="I44" s="144" t="s">
        <v>115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s="8" customFormat="1" ht="24.75" customHeight="1">
      <c r="A45" s="109">
        <v>6</v>
      </c>
      <c r="B45" s="31" t="s">
        <v>57</v>
      </c>
      <c r="C45" s="55">
        <v>3.4</v>
      </c>
      <c r="D45" s="32" t="s">
        <v>29</v>
      </c>
      <c r="E45" s="32">
        <v>18</v>
      </c>
      <c r="F45" s="63">
        <f t="shared" si="4"/>
        <v>61.199999999999996</v>
      </c>
      <c r="G45" s="32">
        <v>15</v>
      </c>
      <c r="H45" s="33">
        <f>C45*G45</f>
        <v>51</v>
      </c>
      <c r="I45" s="21" t="s">
        <v>58</v>
      </c>
      <c r="J45" s="68"/>
      <c r="K45" s="68"/>
      <c r="L45" s="68"/>
      <c r="M45" s="68"/>
      <c r="N45" s="68"/>
      <c r="O45" s="68"/>
      <c r="P45" s="18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15" s="9" customFormat="1" ht="24.75" customHeight="1">
      <c r="A46" s="109">
        <v>7</v>
      </c>
      <c r="B46" s="54" t="s">
        <v>116</v>
      </c>
      <c r="C46" s="55">
        <v>1</v>
      </c>
      <c r="D46" s="55" t="s">
        <v>117</v>
      </c>
      <c r="E46" s="55">
        <v>20</v>
      </c>
      <c r="F46" s="56">
        <f t="shared" si="4"/>
        <v>20</v>
      </c>
      <c r="G46" s="55">
        <v>300</v>
      </c>
      <c r="H46" s="92">
        <f>G46*C46</f>
        <v>300</v>
      </c>
      <c r="I46" s="57" t="s">
        <v>118</v>
      </c>
      <c r="J46" s="141"/>
      <c r="K46" s="141"/>
      <c r="L46" s="141"/>
      <c r="M46" s="141"/>
      <c r="N46" s="141"/>
      <c r="O46" s="141"/>
    </row>
    <row r="47" spans="1:10" s="36" customFormat="1" ht="24.75" customHeight="1">
      <c r="A47" s="109">
        <v>8</v>
      </c>
      <c r="B47" s="34" t="s">
        <v>39</v>
      </c>
      <c r="C47" s="35">
        <v>1</v>
      </c>
      <c r="D47" s="35" t="s">
        <v>36</v>
      </c>
      <c r="E47" s="138">
        <v>10</v>
      </c>
      <c r="F47" s="69">
        <f t="shared" si="4"/>
        <v>10</v>
      </c>
      <c r="G47" s="35">
        <v>15</v>
      </c>
      <c r="H47" s="140">
        <f>G47*C47</f>
        <v>15</v>
      </c>
      <c r="I47" s="94" t="s">
        <v>49</v>
      </c>
      <c r="J47" s="26"/>
    </row>
    <row r="48" spans="1:9" s="8" customFormat="1" ht="24.75" customHeight="1">
      <c r="A48" s="109">
        <v>9</v>
      </c>
      <c r="B48" s="65" t="s">
        <v>59</v>
      </c>
      <c r="C48" s="55">
        <v>1</v>
      </c>
      <c r="D48" s="64" t="s">
        <v>60</v>
      </c>
      <c r="E48" s="64">
        <v>0</v>
      </c>
      <c r="F48" s="63">
        <f t="shared" si="4"/>
        <v>0</v>
      </c>
      <c r="G48" s="64">
        <v>15</v>
      </c>
      <c r="H48" s="66">
        <f>G48*C48</f>
        <v>15</v>
      </c>
      <c r="I48" s="67" t="s">
        <v>61</v>
      </c>
    </row>
    <row r="49" spans="1:15" s="9" customFormat="1" ht="24.75" customHeight="1">
      <c r="A49" s="109">
        <v>10</v>
      </c>
      <c r="B49" s="34" t="s">
        <v>62</v>
      </c>
      <c r="C49" s="55">
        <v>1</v>
      </c>
      <c r="D49" s="35" t="s">
        <v>63</v>
      </c>
      <c r="E49" s="35">
        <v>85</v>
      </c>
      <c r="F49" s="63">
        <f t="shared" si="4"/>
        <v>85</v>
      </c>
      <c r="G49" s="35">
        <v>95</v>
      </c>
      <c r="H49" s="69">
        <f>G49*C49</f>
        <v>95</v>
      </c>
      <c r="I49" s="22" t="s">
        <v>64</v>
      </c>
      <c r="J49" s="37"/>
      <c r="K49" s="20"/>
      <c r="L49" s="20"/>
      <c r="M49" s="18"/>
      <c r="N49" s="18"/>
      <c r="O49" s="18"/>
    </row>
    <row r="50" spans="1:15" ht="18" customHeight="1">
      <c r="A50" s="191" t="s">
        <v>65</v>
      </c>
      <c r="B50" s="192"/>
      <c r="C50" s="28"/>
      <c r="D50" s="28"/>
      <c r="E50" s="27"/>
      <c r="F50" s="27"/>
      <c r="G50" s="28"/>
      <c r="H50" s="27"/>
      <c r="I50" s="29"/>
      <c r="J50" s="26"/>
      <c r="K50" s="11"/>
      <c r="L50" s="11"/>
      <c r="M50" s="11"/>
      <c r="N50" s="11"/>
      <c r="O50" s="11"/>
    </row>
    <row r="51" spans="1:15" s="8" customFormat="1" ht="24.75" customHeight="1">
      <c r="A51" s="109">
        <v>1</v>
      </c>
      <c r="B51" s="31" t="s">
        <v>28</v>
      </c>
      <c r="C51" s="55">
        <f>17*2.85</f>
        <v>48.45</v>
      </c>
      <c r="D51" s="32" t="s">
        <v>29</v>
      </c>
      <c r="E51" s="32">
        <v>5</v>
      </c>
      <c r="F51" s="63">
        <f aca="true" t="shared" si="5" ref="F51:F58">E51*C51</f>
        <v>242.25</v>
      </c>
      <c r="G51" s="32">
        <v>5</v>
      </c>
      <c r="H51" s="33">
        <f>G51*C51</f>
        <v>242.25</v>
      </c>
      <c r="I51" s="21" t="s">
        <v>30</v>
      </c>
      <c r="J51" s="26"/>
      <c r="K51" s="13"/>
      <c r="L51" s="13"/>
      <c r="M51" s="13"/>
      <c r="N51" s="13"/>
      <c r="O51" s="13"/>
    </row>
    <row r="52" spans="1:15" s="9" customFormat="1" ht="30.75" customHeight="1">
      <c r="A52" s="109">
        <v>2</v>
      </c>
      <c r="B52" s="31" t="s">
        <v>31</v>
      </c>
      <c r="C52" s="55">
        <v>14.3</v>
      </c>
      <c r="D52" s="32" t="s">
        <v>29</v>
      </c>
      <c r="E52" s="32">
        <v>9</v>
      </c>
      <c r="F52" s="63">
        <f t="shared" si="5"/>
        <v>128.70000000000002</v>
      </c>
      <c r="G52" s="32">
        <v>12</v>
      </c>
      <c r="H52" s="33">
        <f>C52*G52</f>
        <v>171.60000000000002</v>
      </c>
      <c r="I52" s="57" t="s">
        <v>32</v>
      </c>
      <c r="J52" s="26"/>
      <c r="K52" s="18"/>
      <c r="L52" s="18"/>
      <c r="M52" s="18"/>
      <c r="N52" s="18"/>
      <c r="O52" s="18"/>
    </row>
    <row r="53" spans="1:15" s="8" customFormat="1" ht="36.75" customHeight="1">
      <c r="A53" s="109">
        <v>3</v>
      </c>
      <c r="B53" s="31" t="s">
        <v>33</v>
      </c>
      <c r="C53" s="55">
        <f>17*2.85</f>
        <v>48.45</v>
      </c>
      <c r="D53" s="32" t="s">
        <v>29</v>
      </c>
      <c r="E53" s="32">
        <v>9</v>
      </c>
      <c r="F53" s="63">
        <f t="shared" si="5"/>
        <v>436.05</v>
      </c>
      <c r="G53" s="32">
        <v>12</v>
      </c>
      <c r="H53" s="33">
        <f>C53*G53</f>
        <v>581.4000000000001</v>
      </c>
      <c r="I53" s="57" t="s">
        <v>32</v>
      </c>
      <c r="J53" s="26"/>
      <c r="K53" s="13"/>
      <c r="L53" s="13"/>
      <c r="M53" s="13"/>
      <c r="N53" s="13"/>
      <c r="O53" s="13"/>
    </row>
    <row r="54" spans="1:30" s="8" customFormat="1" ht="24.75" customHeight="1">
      <c r="A54" s="109">
        <v>4</v>
      </c>
      <c r="B54" s="31" t="s">
        <v>57</v>
      </c>
      <c r="C54" s="55">
        <v>14.3</v>
      </c>
      <c r="D54" s="32" t="s">
        <v>29</v>
      </c>
      <c r="E54" s="32">
        <v>18</v>
      </c>
      <c r="F54" s="63">
        <f t="shared" si="5"/>
        <v>257.40000000000003</v>
      </c>
      <c r="G54" s="32">
        <v>15</v>
      </c>
      <c r="H54" s="33">
        <f>C54*G54</f>
        <v>214.5</v>
      </c>
      <c r="I54" s="21" t="s">
        <v>58</v>
      </c>
      <c r="J54" s="68"/>
      <c r="K54" s="68"/>
      <c r="L54" s="68"/>
      <c r="M54" s="68"/>
      <c r="N54" s="68"/>
      <c r="O54" s="68"/>
      <c r="P54" s="18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10" s="9" customFormat="1" ht="18" customHeight="1">
      <c r="A55" s="109">
        <v>5</v>
      </c>
      <c r="B55" s="31" t="s">
        <v>39</v>
      </c>
      <c r="C55" s="55">
        <v>1</v>
      </c>
      <c r="D55" s="32" t="s">
        <v>40</v>
      </c>
      <c r="E55" s="32">
        <v>10</v>
      </c>
      <c r="F55" s="63">
        <f t="shared" si="5"/>
        <v>10</v>
      </c>
      <c r="G55" s="32">
        <v>15</v>
      </c>
      <c r="H55" s="33">
        <f aca="true" t="shared" si="6" ref="H55:H60">G55*C55</f>
        <v>15</v>
      </c>
      <c r="I55" s="21" t="s">
        <v>41</v>
      </c>
      <c r="J55" s="36"/>
    </row>
    <row r="56" spans="1:9" s="134" customFormat="1" ht="78.75" customHeight="1">
      <c r="A56" s="109">
        <v>6</v>
      </c>
      <c r="B56" s="130" t="s">
        <v>66</v>
      </c>
      <c r="C56" s="131">
        <f>2.19*2.2*4</f>
        <v>19.272000000000002</v>
      </c>
      <c r="D56" s="131" t="s">
        <v>29</v>
      </c>
      <c r="E56" s="131">
        <v>75</v>
      </c>
      <c r="F56" s="132">
        <f t="shared" si="5"/>
        <v>1445.4</v>
      </c>
      <c r="G56" s="131">
        <v>73</v>
      </c>
      <c r="H56" s="132">
        <f t="shared" si="6"/>
        <v>1406.8560000000002</v>
      </c>
      <c r="I56" s="133" t="s">
        <v>139</v>
      </c>
    </row>
    <row r="57" spans="1:9" s="8" customFormat="1" ht="72.75" customHeight="1">
      <c r="A57" s="109">
        <v>7</v>
      </c>
      <c r="B57" s="58" t="s">
        <v>67</v>
      </c>
      <c r="C57" s="131">
        <f>2.19*0.5*3.5</f>
        <v>3.8325</v>
      </c>
      <c r="D57" s="59" t="s">
        <v>29</v>
      </c>
      <c r="E57" s="59">
        <v>80</v>
      </c>
      <c r="F57" s="135">
        <f t="shared" si="5"/>
        <v>306.6</v>
      </c>
      <c r="G57" s="59">
        <v>90</v>
      </c>
      <c r="H57" s="135">
        <f t="shared" si="6"/>
        <v>344.925</v>
      </c>
      <c r="I57" s="136" t="s">
        <v>138</v>
      </c>
    </row>
    <row r="58" spans="1:9" s="8" customFormat="1" ht="24.75" customHeight="1">
      <c r="A58" s="109">
        <v>8</v>
      </c>
      <c r="B58" s="58" t="s">
        <v>68</v>
      </c>
      <c r="C58" s="35">
        <f>2.19*2.85</f>
        <v>6.2415</v>
      </c>
      <c r="D58" s="59" t="s">
        <v>29</v>
      </c>
      <c r="E58" s="59">
        <v>25</v>
      </c>
      <c r="F58" s="135">
        <f t="shared" si="5"/>
        <v>156.0375</v>
      </c>
      <c r="G58" s="59">
        <v>20</v>
      </c>
      <c r="H58" s="135">
        <f t="shared" si="6"/>
        <v>124.83000000000001</v>
      </c>
      <c r="I58" s="137" t="s">
        <v>69</v>
      </c>
    </row>
    <row r="59" spans="1:9" ht="24.75" customHeight="1">
      <c r="A59" s="109">
        <v>9</v>
      </c>
      <c r="B59" s="58" t="s">
        <v>70</v>
      </c>
      <c r="C59" s="32">
        <v>2.2</v>
      </c>
      <c r="D59" s="55" t="s">
        <v>36</v>
      </c>
      <c r="E59" s="60">
        <v>15</v>
      </c>
      <c r="F59" s="59">
        <f>C59*E59</f>
        <v>33</v>
      </c>
      <c r="G59" s="59">
        <v>50</v>
      </c>
      <c r="H59" s="92">
        <f t="shared" si="6"/>
        <v>110.00000000000001</v>
      </c>
      <c r="I59" s="108" t="s">
        <v>71</v>
      </c>
    </row>
    <row r="60" spans="1:9" s="15" customFormat="1" ht="50.25" customHeight="1">
      <c r="A60" s="109">
        <v>10</v>
      </c>
      <c r="B60" s="54" t="s">
        <v>124</v>
      </c>
      <c r="C60" s="55">
        <v>2.4</v>
      </c>
      <c r="D60" s="55" t="s">
        <v>36</v>
      </c>
      <c r="E60" s="145">
        <v>160</v>
      </c>
      <c r="F60" s="55">
        <f>C60*E60</f>
        <v>384</v>
      </c>
      <c r="G60" s="55">
        <v>180</v>
      </c>
      <c r="H60" s="92">
        <f t="shared" si="6"/>
        <v>432</v>
      </c>
      <c r="I60" s="136" t="s">
        <v>140</v>
      </c>
    </row>
    <row r="61" spans="1:15" ht="18" customHeight="1">
      <c r="A61" s="191" t="s">
        <v>119</v>
      </c>
      <c r="B61" s="192"/>
      <c r="C61" s="28"/>
      <c r="D61" s="28"/>
      <c r="E61" s="27"/>
      <c r="F61" s="27"/>
      <c r="G61" s="28"/>
      <c r="H61" s="27"/>
      <c r="I61" s="29"/>
      <c r="J61" s="26"/>
      <c r="K61" s="11"/>
      <c r="L61" s="11"/>
      <c r="M61" s="11"/>
      <c r="N61" s="11"/>
      <c r="O61" s="11"/>
    </row>
    <row r="62" spans="1:15" s="8" customFormat="1" ht="24.75" customHeight="1">
      <c r="A62" s="109">
        <v>1</v>
      </c>
      <c r="B62" s="31" t="s">
        <v>28</v>
      </c>
      <c r="C62" s="55">
        <f>13.1*2.85</f>
        <v>37.335</v>
      </c>
      <c r="D62" s="32" t="s">
        <v>29</v>
      </c>
      <c r="E62" s="32">
        <v>5</v>
      </c>
      <c r="F62" s="63">
        <f aca="true" t="shared" si="7" ref="F62:F68">E62*C62</f>
        <v>186.675</v>
      </c>
      <c r="G62" s="32">
        <v>5</v>
      </c>
      <c r="H62" s="33">
        <f>G62*C62</f>
        <v>186.675</v>
      </c>
      <c r="I62" s="21" t="s">
        <v>30</v>
      </c>
      <c r="J62" s="26"/>
      <c r="K62" s="13"/>
      <c r="L62" s="13"/>
      <c r="M62" s="13"/>
      <c r="N62" s="13"/>
      <c r="O62" s="13"/>
    </row>
    <row r="63" spans="1:15" s="9" customFormat="1" ht="30.75" customHeight="1">
      <c r="A63" s="109">
        <v>2</v>
      </c>
      <c r="B63" s="31" t="s">
        <v>31</v>
      </c>
      <c r="C63" s="55">
        <v>9.4</v>
      </c>
      <c r="D63" s="32" t="s">
        <v>29</v>
      </c>
      <c r="E63" s="32">
        <v>9</v>
      </c>
      <c r="F63" s="63">
        <f t="shared" si="7"/>
        <v>84.60000000000001</v>
      </c>
      <c r="G63" s="32">
        <v>12</v>
      </c>
      <c r="H63" s="33">
        <f>C63*G63</f>
        <v>112.80000000000001</v>
      </c>
      <c r="I63" s="57" t="s">
        <v>32</v>
      </c>
      <c r="J63" s="26"/>
      <c r="K63" s="18"/>
      <c r="L63" s="18"/>
      <c r="M63" s="18"/>
      <c r="N63" s="18"/>
      <c r="O63" s="18"/>
    </row>
    <row r="64" spans="1:15" s="8" customFormat="1" ht="36.75" customHeight="1">
      <c r="A64" s="109">
        <v>3</v>
      </c>
      <c r="B64" s="31" t="s">
        <v>33</v>
      </c>
      <c r="C64" s="55">
        <f>13.1*2.85</f>
        <v>37.335</v>
      </c>
      <c r="D64" s="32" t="s">
        <v>29</v>
      </c>
      <c r="E64" s="32">
        <v>9</v>
      </c>
      <c r="F64" s="63">
        <f t="shared" si="7"/>
        <v>336.015</v>
      </c>
      <c r="G64" s="32">
        <v>12</v>
      </c>
      <c r="H64" s="33">
        <f>C64*G64</f>
        <v>448.02</v>
      </c>
      <c r="I64" s="57" t="s">
        <v>32</v>
      </c>
      <c r="J64" s="26"/>
      <c r="K64" s="13"/>
      <c r="L64" s="13"/>
      <c r="M64" s="13"/>
      <c r="N64" s="13"/>
      <c r="O64" s="13"/>
    </row>
    <row r="65" spans="1:30" s="8" customFormat="1" ht="24.75" customHeight="1">
      <c r="A65" s="109">
        <v>4</v>
      </c>
      <c r="B65" s="31" t="s">
        <v>57</v>
      </c>
      <c r="C65" s="55">
        <v>9.4</v>
      </c>
      <c r="D65" s="32" t="s">
        <v>29</v>
      </c>
      <c r="E65" s="32">
        <v>18</v>
      </c>
      <c r="F65" s="63">
        <f t="shared" si="7"/>
        <v>169.20000000000002</v>
      </c>
      <c r="G65" s="32">
        <v>15</v>
      </c>
      <c r="H65" s="33">
        <f>C65*G65</f>
        <v>141</v>
      </c>
      <c r="I65" s="21" t="s">
        <v>58</v>
      </c>
      <c r="J65" s="68"/>
      <c r="K65" s="68"/>
      <c r="L65" s="68"/>
      <c r="M65" s="68"/>
      <c r="N65" s="68"/>
      <c r="O65" s="68"/>
      <c r="P65" s="18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10" s="9" customFormat="1" ht="18" customHeight="1">
      <c r="A66" s="109">
        <v>5</v>
      </c>
      <c r="B66" s="31" t="s">
        <v>39</v>
      </c>
      <c r="C66" s="55">
        <v>1</v>
      </c>
      <c r="D66" s="32" t="s">
        <v>40</v>
      </c>
      <c r="E66" s="32">
        <v>10</v>
      </c>
      <c r="F66" s="63">
        <f t="shared" si="7"/>
        <v>10</v>
      </c>
      <c r="G66" s="32">
        <v>15</v>
      </c>
      <c r="H66" s="33">
        <f aca="true" t="shared" si="8" ref="H66:H71">G66*C66</f>
        <v>15</v>
      </c>
      <c r="I66" s="21" t="s">
        <v>41</v>
      </c>
      <c r="J66" s="36"/>
    </row>
    <row r="67" spans="1:9" s="134" customFormat="1" ht="78.75" customHeight="1">
      <c r="A67" s="109">
        <v>6</v>
      </c>
      <c r="B67" s="130" t="s">
        <v>66</v>
      </c>
      <c r="C67" s="55">
        <f>1.53*2.2*3</f>
        <v>10.098000000000003</v>
      </c>
      <c r="D67" s="131" t="s">
        <v>29</v>
      </c>
      <c r="E67" s="131">
        <v>75</v>
      </c>
      <c r="F67" s="132">
        <f t="shared" si="7"/>
        <v>757.3500000000001</v>
      </c>
      <c r="G67" s="131">
        <v>73</v>
      </c>
      <c r="H67" s="132">
        <f t="shared" si="8"/>
        <v>737.1540000000002</v>
      </c>
      <c r="I67" s="133" t="s">
        <v>139</v>
      </c>
    </row>
    <row r="68" spans="1:9" s="8" customFormat="1" ht="72.75" customHeight="1">
      <c r="A68" s="109">
        <v>7</v>
      </c>
      <c r="B68" s="58" t="s">
        <v>67</v>
      </c>
      <c r="C68" s="55">
        <f>1.53*0.6*3</f>
        <v>2.7539999999999996</v>
      </c>
      <c r="D68" s="59" t="s">
        <v>29</v>
      </c>
      <c r="E68" s="59">
        <v>80</v>
      </c>
      <c r="F68" s="135">
        <f t="shared" si="7"/>
        <v>220.31999999999996</v>
      </c>
      <c r="G68" s="59">
        <v>90</v>
      </c>
      <c r="H68" s="135">
        <f t="shared" si="8"/>
        <v>247.85999999999996</v>
      </c>
      <c r="I68" s="136" t="s">
        <v>138</v>
      </c>
    </row>
    <row r="69" spans="1:9" ht="24.75" customHeight="1">
      <c r="A69" s="109">
        <v>8</v>
      </c>
      <c r="B69" s="58" t="s">
        <v>70</v>
      </c>
      <c r="C69" s="55">
        <v>1.5</v>
      </c>
      <c r="D69" s="55" t="s">
        <v>36</v>
      </c>
      <c r="E69" s="60">
        <v>15</v>
      </c>
      <c r="F69" s="59">
        <f>C69*E69</f>
        <v>22.5</v>
      </c>
      <c r="G69" s="59">
        <v>50</v>
      </c>
      <c r="H69" s="92">
        <f t="shared" si="8"/>
        <v>75</v>
      </c>
      <c r="I69" s="108" t="s">
        <v>71</v>
      </c>
    </row>
    <row r="70" spans="1:9" s="15" customFormat="1" ht="50.25" customHeight="1">
      <c r="A70" s="109">
        <v>9</v>
      </c>
      <c r="B70" s="54" t="s">
        <v>72</v>
      </c>
      <c r="C70" s="55">
        <v>1.2</v>
      </c>
      <c r="D70" s="55" t="s">
        <v>36</v>
      </c>
      <c r="E70" s="145">
        <v>350</v>
      </c>
      <c r="F70" s="55">
        <f>C70*E70</f>
        <v>420</v>
      </c>
      <c r="G70" s="55">
        <v>200</v>
      </c>
      <c r="H70" s="92">
        <f t="shared" si="8"/>
        <v>240</v>
      </c>
      <c r="I70" s="136" t="s">
        <v>140</v>
      </c>
    </row>
    <row r="71" spans="1:9" s="8" customFormat="1" ht="24.75" customHeight="1">
      <c r="A71" s="109">
        <v>10</v>
      </c>
      <c r="B71" s="58" t="s">
        <v>68</v>
      </c>
      <c r="C71" s="55">
        <f>1.63*2.85</f>
        <v>4.6455</v>
      </c>
      <c r="D71" s="59" t="s">
        <v>29</v>
      </c>
      <c r="E71" s="59">
        <v>25</v>
      </c>
      <c r="F71" s="135">
        <f>E71*C71</f>
        <v>116.1375</v>
      </c>
      <c r="G71" s="59">
        <v>20</v>
      </c>
      <c r="H71" s="135">
        <f t="shared" si="8"/>
        <v>92.91</v>
      </c>
      <c r="I71" s="137" t="s">
        <v>69</v>
      </c>
    </row>
    <row r="72" spans="1:15" ht="18" customHeight="1">
      <c r="A72" s="191" t="s">
        <v>73</v>
      </c>
      <c r="B72" s="192"/>
      <c r="C72" s="28"/>
      <c r="D72" s="28"/>
      <c r="E72" s="27"/>
      <c r="F72" s="27"/>
      <c r="G72" s="28"/>
      <c r="H72" s="27"/>
      <c r="I72" s="29"/>
      <c r="J72" s="26"/>
      <c r="K72" s="11"/>
      <c r="L72" s="11"/>
      <c r="M72" s="11"/>
      <c r="N72" s="11"/>
      <c r="O72" s="11"/>
    </row>
    <row r="73" spans="1:10" ht="48.75" customHeight="1">
      <c r="A73" s="109">
        <v>1</v>
      </c>
      <c r="B73" s="31" t="s">
        <v>34</v>
      </c>
      <c r="C73" s="55">
        <v>5.5</v>
      </c>
      <c r="D73" s="32" t="s">
        <v>29</v>
      </c>
      <c r="E73" s="32">
        <v>13</v>
      </c>
      <c r="F73" s="63">
        <f aca="true" t="shared" si="9" ref="F73:F82">E73*C73</f>
        <v>71.5</v>
      </c>
      <c r="G73" s="32">
        <v>25</v>
      </c>
      <c r="H73" s="33">
        <f aca="true" t="shared" si="10" ref="H73:H82">G73*C73</f>
        <v>137.5</v>
      </c>
      <c r="I73" s="61" t="s">
        <v>35</v>
      </c>
      <c r="J73" s="36"/>
    </row>
    <row r="74" spans="1:10" s="9" customFormat="1" ht="39.75" customHeight="1">
      <c r="A74" s="109">
        <v>2</v>
      </c>
      <c r="B74" s="31" t="s">
        <v>47</v>
      </c>
      <c r="C74" s="55">
        <f>10.5*2.85</f>
        <v>29.925</v>
      </c>
      <c r="D74" s="32" t="s">
        <v>29</v>
      </c>
      <c r="E74" s="32">
        <v>13</v>
      </c>
      <c r="F74" s="63">
        <f t="shared" si="9"/>
        <v>389.02500000000003</v>
      </c>
      <c r="G74" s="32">
        <v>28</v>
      </c>
      <c r="H74" s="33">
        <f t="shared" si="10"/>
        <v>837.9</v>
      </c>
      <c r="I74" s="22" t="s">
        <v>48</v>
      </c>
      <c r="J74" s="36"/>
    </row>
    <row r="75" spans="1:15" s="9" customFormat="1" ht="30.75" customHeight="1">
      <c r="A75" s="109">
        <v>3</v>
      </c>
      <c r="B75" s="31" t="s">
        <v>31</v>
      </c>
      <c r="C75" s="55">
        <v>5.5</v>
      </c>
      <c r="D75" s="32" t="s">
        <v>29</v>
      </c>
      <c r="E75" s="32">
        <v>9</v>
      </c>
      <c r="F75" s="63">
        <f t="shared" si="9"/>
        <v>49.5</v>
      </c>
      <c r="G75" s="32">
        <v>12</v>
      </c>
      <c r="H75" s="33">
        <f>C75*G75</f>
        <v>66</v>
      </c>
      <c r="I75" s="57" t="s">
        <v>32</v>
      </c>
      <c r="J75" s="26"/>
      <c r="K75" s="18"/>
      <c r="L75" s="18"/>
      <c r="M75" s="18"/>
      <c r="N75" s="18"/>
      <c r="O75" s="18"/>
    </row>
    <row r="76" spans="1:12" s="93" customFormat="1" ht="24.75" customHeight="1">
      <c r="A76" s="109">
        <v>4</v>
      </c>
      <c r="B76" s="117" t="s">
        <v>50</v>
      </c>
      <c r="C76" s="55">
        <v>5.5</v>
      </c>
      <c r="D76" s="110" t="s">
        <v>29</v>
      </c>
      <c r="E76" s="110">
        <v>25</v>
      </c>
      <c r="F76" s="63">
        <f t="shared" si="9"/>
        <v>137.5</v>
      </c>
      <c r="G76" s="110">
        <v>20</v>
      </c>
      <c r="H76" s="116">
        <f t="shared" si="10"/>
        <v>110</v>
      </c>
      <c r="I76" s="57" t="s">
        <v>56</v>
      </c>
      <c r="J76" s="114"/>
      <c r="K76" s="114"/>
      <c r="L76" s="114"/>
    </row>
    <row r="77" spans="1:10" s="9" customFormat="1" ht="18" customHeight="1">
      <c r="A77" s="109">
        <v>5</v>
      </c>
      <c r="B77" s="31" t="s">
        <v>39</v>
      </c>
      <c r="C77" s="55">
        <v>3</v>
      </c>
      <c r="D77" s="32" t="s">
        <v>40</v>
      </c>
      <c r="E77" s="32">
        <v>10</v>
      </c>
      <c r="F77" s="63">
        <f t="shared" si="9"/>
        <v>30</v>
      </c>
      <c r="G77" s="32">
        <v>15</v>
      </c>
      <c r="H77" s="33">
        <f t="shared" si="10"/>
        <v>45</v>
      </c>
      <c r="I77" s="21" t="s">
        <v>41</v>
      </c>
      <c r="J77" s="36"/>
    </row>
    <row r="78" spans="1:15" s="9" customFormat="1" ht="24.75" customHeight="1">
      <c r="A78" s="109">
        <v>6</v>
      </c>
      <c r="B78" s="34" t="s">
        <v>62</v>
      </c>
      <c r="C78" s="55">
        <v>1</v>
      </c>
      <c r="D78" s="35" t="s">
        <v>63</v>
      </c>
      <c r="E78" s="35">
        <v>85</v>
      </c>
      <c r="F78" s="63">
        <f t="shared" si="9"/>
        <v>85</v>
      </c>
      <c r="G78" s="35">
        <v>95</v>
      </c>
      <c r="H78" s="69">
        <f t="shared" si="10"/>
        <v>95</v>
      </c>
      <c r="I78" s="22" t="s">
        <v>64</v>
      </c>
      <c r="J78" s="37"/>
      <c r="K78" s="20"/>
      <c r="L78" s="20"/>
      <c r="M78" s="18"/>
      <c r="N78" s="18"/>
      <c r="O78" s="18"/>
    </row>
    <row r="79" spans="1:9" s="8" customFormat="1" ht="61.5" customHeight="1">
      <c r="A79" s="109">
        <v>7</v>
      </c>
      <c r="B79" s="58" t="s">
        <v>141</v>
      </c>
      <c r="C79" s="55">
        <f>1.1*2.4*3</f>
        <v>7.92</v>
      </c>
      <c r="D79" s="59" t="s">
        <v>29</v>
      </c>
      <c r="E79" s="59">
        <v>80</v>
      </c>
      <c r="F79" s="135">
        <f t="shared" si="9"/>
        <v>633.6</v>
      </c>
      <c r="G79" s="59">
        <v>90</v>
      </c>
      <c r="H79" s="135">
        <f t="shared" si="10"/>
        <v>712.8</v>
      </c>
      <c r="I79" s="136" t="s">
        <v>138</v>
      </c>
    </row>
    <row r="80" spans="1:9" s="134" customFormat="1" ht="65.25" customHeight="1">
      <c r="A80" s="109">
        <v>8</v>
      </c>
      <c r="B80" s="130" t="s">
        <v>143</v>
      </c>
      <c r="C80" s="129">
        <f>0.26*2.4*4</f>
        <v>2.496</v>
      </c>
      <c r="D80" s="131" t="s">
        <v>29</v>
      </c>
      <c r="E80" s="131">
        <v>80</v>
      </c>
      <c r="F80" s="132">
        <f>E80*C80</f>
        <v>199.68</v>
      </c>
      <c r="G80" s="131">
        <v>90</v>
      </c>
      <c r="H80" s="132">
        <f t="shared" si="10"/>
        <v>224.64</v>
      </c>
      <c r="I80" s="133" t="s">
        <v>137</v>
      </c>
    </row>
    <row r="81" spans="1:9" s="134" customFormat="1" ht="65.25" customHeight="1">
      <c r="A81" s="109">
        <v>9</v>
      </c>
      <c r="B81" s="130" t="s">
        <v>142</v>
      </c>
      <c r="C81" s="129">
        <f>0.76*1.2*3</f>
        <v>2.7359999999999998</v>
      </c>
      <c r="D81" s="131" t="s">
        <v>29</v>
      </c>
      <c r="E81" s="131">
        <v>80</v>
      </c>
      <c r="F81" s="132">
        <f>E81*C81</f>
        <v>218.88</v>
      </c>
      <c r="G81" s="131">
        <v>90</v>
      </c>
      <c r="H81" s="132">
        <f>G81*C81</f>
        <v>246.23999999999998</v>
      </c>
      <c r="I81" s="133" t="s">
        <v>137</v>
      </c>
    </row>
    <row r="82" spans="1:9" s="8" customFormat="1" ht="24.75" customHeight="1">
      <c r="A82" s="109">
        <v>10</v>
      </c>
      <c r="B82" s="58" t="s">
        <v>68</v>
      </c>
      <c r="C82" s="129">
        <v>4.8</v>
      </c>
      <c r="D82" s="59" t="s">
        <v>29</v>
      </c>
      <c r="E82" s="59">
        <v>25</v>
      </c>
      <c r="F82" s="135">
        <f t="shared" si="9"/>
        <v>120</v>
      </c>
      <c r="G82" s="59">
        <v>20</v>
      </c>
      <c r="H82" s="135">
        <f t="shared" si="10"/>
        <v>96</v>
      </c>
      <c r="I82" s="137" t="s">
        <v>69</v>
      </c>
    </row>
    <row r="83" spans="1:17" ht="18" customHeight="1">
      <c r="A83" s="72" t="s">
        <v>74</v>
      </c>
      <c r="B83" s="73" t="s">
        <v>75</v>
      </c>
      <c r="C83" s="74"/>
      <c r="D83" s="74"/>
      <c r="E83" s="74"/>
      <c r="F83" s="74"/>
      <c r="G83" s="75"/>
      <c r="H83" s="75"/>
      <c r="I83" s="76"/>
      <c r="J83" s="40"/>
      <c r="K83" s="19"/>
      <c r="L83" s="19"/>
      <c r="M83" s="19"/>
      <c r="N83" s="19"/>
      <c r="O83" s="19"/>
      <c r="P83" s="14"/>
      <c r="Q83" s="14"/>
    </row>
    <row r="84" spans="1:30" s="15" customFormat="1" ht="51" customHeight="1">
      <c r="A84" s="32">
        <v>1</v>
      </c>
      <c r="B84" s="77" t="s">
        <v>76</v>
      </c>
      <c r="C84" s="78">
        <v>82.3</v>
      </c>
      <c r="D84" s="32" t="s">
        <v>29</v>
      </c>
      <c r="E84" s="32">
        <v>45</v>
      </c>
      <c r="F84" s="63">
        <f>E84*C84</f>
        <v>3703.5</v>
      </c>
      <c r="G84" s="32">
        <v>30</v>
      </c>
      <c r="H84" s="33">
        <f>G84*C84</f>
        <v>2469</v>
      </c>
      <c r="I84" s="121" t="s">
        <v>136</v>
      </c>
      <c r="J84" s="40"/>
      <c r="K84" s="19"/>
      <c r="L84" s="19"/>
      <c r="M84" s="19"/>
      <c r="N84" s="19"/>
      <c r="O84" s="1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</row>
    <row r="85" spans="1:30" s="10" customFormat="1" ht="24.75" customHeight="1">
      <c r="A85" s="32">
        <v>2</v>
      </c>
      <c r="B85" s="119" t="s">
        <v>77</v>
      </c>
      <c r="C85" s="78">
        <v>1</v>
      </c>
      <c r="D85" s="120" t="s">
        <v>78</v>
      </c>
      <c r="E85" s="59">
        <v>450</v>
      </c>
      <c r="F85" s="59">
        <f>C85*E85</f>
        <v>450</v>
      </c>
      <c r="G85" s="59">
        <v>550</v>
      </c>
      <c r="H85" s="59">
        <f>C85*G85</f>
        <v>550</v>
      </c>
      <c r="I85" s="119" t="s">
        <v>79</v>
      </c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256" ht="24.75" customHeight="1">
      <c r="A86" s="32">
        <v>3</v>
      </c>
      <c r="B86" s="119" t="s">
        <v>80</v>
      </c>
      <c r="C86" s="78">
        <v>1</v>
      </c>
      <c r="D86" s="120" t="s">
        <v>78</v>
      </c>
      <c r="E86" s="59">
        <v>160</v>
      </c>
      <c r="F86" s="59">
        <f>C86*E86</f>
        <v>160</v>
      </c>
      <c r="G86" s="59">
        <v>220</v>
      </c>
      <c r="H86" s="59">
        <f>C86*G86</f>
        <v>220</v>
      </c>
      <c r="I86" s="61" t="s">
        <v>125</v>
      </c>
      <c r="J86" s="40"/>
      <c r="K86" s="19"/>
      <c r="L86" s="19"/>
      <c r="M86" s="19"/>
      <c r="N86" s="19"/>
      <c r="O86" s="19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</row>
    <row r="87" spans="1:15" s="84" customFormat="1" ht="17.25" customHeight="1">
      <c r="A87" s="80"/>
      <c r="B87" s="81" t="s">
        <v>81</v>
      </c>
      <c r="C87" s="193" t="s">
        <v>82</v>
      </c>
      <c r="D87" s="194"/>
      <c r="E87" s="195"/>
      <c r="F87" s="82">
        <f>SUM(F19:F86)</f>
        <v>16327.720000000003</v>
      </c>
      <c r="G87" s="80" t="s">
        <v>23</v>
      </c>
      <c r="H87" s="82">
        <f>SUM(H19:H86)</f>
        <v>18265.619999999995</v>
      </c>
      <c r="I87" s="83" t="s">
        <v>81</v>
      </c>
      <c r="J87" s="40"/>
      <c r="K87" s="19"/>
      <c r="L87" s="12"/>
      <c r="M87" s="19"/>
      <c r="N87" s="19"/>
      <c r="O87" s="19"/>
    </row>
    <row r="88" spans="1:30" s="15" customFormat="1" ht="18" customHeight="1">
      <c r="A88" s="85" t="s">
        <v>120</v>
      </c>
      <c r="B88" s="41" t="s">
        <v>83</v>
      </c>
      <c r="C88" s="196" t="s">
        <v>84</v>
      </c>
      <c r="D88" s="197"/>
      <c r="E88" s="198"/>
      <c r="F88" s="199">
        <f>(F87+H87)*0.08</f>
        <v>2767.4671999999996</v>
      </c>
      <c r="G88" s="200"/>
      <c r="H88" s="201"/>
      <c r="I88" s="86"/>
      <c r="J88" s="40"/>
      <c r="K88" s="19"/>
      <c r="L88" s="19"/>
      <c r="M88" s="19"/>
      <c r="N88" s="19"/>
      <c r="O88" s="19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</row>
    <row r="89" spans="1:256" s="15" customFormat="1" ht="18" customHeight="1">
      <c r="A89" s="85" t="s">
        <v>121</v>
      </c>
      <c r="B89" s="41" t="s">
        <v>85</v>
      </c>
      <c r="C89" s="196" t="s">
        <v>86</v>
      </c>
      <c r="D89" s="197"/>
      <c r="E89" s="198"/>
      <c r="F89" s="199">
        <f>(F87+H87)*0.17</f>
        <v>5880.8678</v>
      </c>
      <c r="G89" s="200"/>
      <c r="H89" s="201"/>
      <c r="I89" s="88"/>
      <c r="J89" s="40"/>
      <c r="K89" s="19"/>
      <c r="L89" s="19"/>
      <c r="M89" s="19"/>
      <c r="N89" s="19"/>
      <c r="O89" s="19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  <c r="FH89" s="87"/>
      <c r="FI89" s="87"/>
      <c r="FJ89" s="87"/>
      <c r="FK89" s="87"/>
      <c r="FL89" s="87"/>
      <c r="FM89" s="87"/>
      <c r="FN89" s="87"/>
      <c r="FO89" s="87"/>
      <c r="FP89" s="87"/>
      <c r="FQ89" s="87"/>
      <c r="FR89" s="87"/>
      <c r="FS89" s="87"/>
      <c r="FT89" s="87"/>
      <c r="FU89" s="87"/>
      <c r="FV89" s="87"/>
      <c r="FW89" s="87"/>
      <c r="FX89" s="87"/>
      <c r="FY89" s="87"/>
      <c r="FZ89" s="87"/>
      <c r="GA89" s="87"/>
      <c r="GB89" s="87"/>
      <c r="GC89" s="87"/>
      <c r="GD89" s="87"/>
      <c r="GE89" s="87"/>
      <c r="GF89" s="87"/>
      <c r="GG89" s="87"/>
      <c r="GH89" s="87"/>
      <c r="GI89" s="87"/>
      <c r="GJ89" s="87"/>
      <c r="GK89" s="87"/>
      <c r="GL89" s="87"/>
      <c r="GM89" s="87"/>
      <c r="GN89" s="87"/>
      <c r="GO89" s="87"/>
      <c r="GP89" s="87"/>
      <c r="GQ89" s="87"/>
      <c r="GR89" s="87"/>
      <c r="GS89" s="87"/>
      <c r="GT89" s="87"/>
      <c r="GU89" s="87"/>
      <c r="GV89" s="87"/>
      <c r="GW89" s="87"/>
      <c r="GX89" s="87"/>
      <c r="GY89" s="87"/>
      <c r="GZ89" s="87"/>
      <c r="HA89" s="87"/>
      <c r="HB89" s="87"/>
      <c r="HC89" s="87"/>
      <c r="HD89" s="87"/>
      <c r="HE89" s="87"/>
      <c r="HF89" s="87"/>
      <c r="HG89" s="87"/>
      <c r="HH89" s="87"/>
      <c r="HI89" s="87"/>
      <c r="HJ89" s="87"/>
      <c r="HK89" s="87"/>
      <c r="HL89" s="87"/>
      <c r="HM89" s="87"/>
      <c r="HN89" s="87"/>
      <c r="HO89" s="87"/>
      <c r="HP89" s="87"/>
      <c r="HQ89" s="87"/>
      <c r="HR89" s="87"/>
      <c r="HS89" s="87"/>
      <c r="HT89" s="87"/>
      <c r="HU89" s="87"/>
      <c r="HV89" s="87"/>
      <c r="HW89" s="87"/>
      <c r="HX89" s="87"/>
      <c r="HY89" s="87"/>
      <c r="HZ89" s="87"/>
      <c r="IA89" s="87"/>
      <c r="IB89" s="87"/>
      <c r="IC89" s="87"/>
      <c r="ID89" s="87"/>
      <c r="IE89" s="87"/>
      <c r="IF89" s="87"/>
      <c r="IG89" s="87"/>
      <c r="IH89" s="87"/>
      <c r="II89" s="87"/>
      <c r="IJ89" s="87"/>
      <c r="IK89" s="87"/>
      <c r="IL89" s="87"/>
      <c r="IM89" s="87"/>
      <c r="IN89" s="87"/>
      <c r="IO89" s="87"/>
      <c r="IP89" s="87"/>
      <c r="IQ89" s="87"/>
      <c r="IR89" s="87"/>
      <c r="IS89" s="87"/>
      <c r="IT89" s="87"/>
      <c r="IU89" s="87"/>
      <c r="IV89" s="87"/>
    </row>
    <row r="90" spans="1:30" s="10" customFormat="1" ht="15.75" customHeight="1">
      <c r="A90" s="89" t="s">
        <v>122</v>
      </c>
      <c r="B90" s="90" t="s">
        <v>87</v>
      </c>
      <c r="C90" s="75"/>
      <c r="D90" s="75"/>
      <c r="E90" s="75"/>
      <c r="F90" s="75"/>
      <c r="G90" s="75"/>
      <c r="H90" s="75"/>
      <c r="I90" s="76"/>
      <c r="J90" s="40"/>
      <c r="K90" s="19"/>
      <c r="L90" s="19"/>
      <c r="M90" s="19"/>
      <c r="N90" s="19"/>
      <c r="O90" s="19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s="10" customFormat="1" ht="26.25" customHeight="1">
      <c r="A91" s="35">
        <v>1</v>
      </c>
      <c r="B91" s="34" t="s">
        <v>88</v>
      </c>
      <c r="C91" s="35">
        <v>1</v>
      </c>
      <c r="D91" s="35" t="s">
        <v>37</v>
      </c>
      <c r="E91" s="35">
        <v>0</v>
      </c>
      <c r="F91" s="32">
        <f>E91*C91</f>
        <v>0</v>
      </c>
      <c r="G91" s="35">
        <v>1200</v>
      </c>
      <c r="H91" s="32">
        <f>G91*C91</f>
        <v>1200</v>
      </c>
      <c r="I91" s="22" t="s">
        <v>89</v>
      </c>
      <c r="J91" s="40"/>
      <c r="K91" s="19"/>
      <c r="L91" s="19"/>
      <c r="M91" s="19"/>
      <c r="N91" s="19"/>
      <c r="O91" s="19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s="10" customFormat="1" ht="24.75" customHeight="1">
      <c r="A92" s="35">
        <v>2</v>
      </c>
      <c r="B92" s="34" t="s">
        <v>90</v>
      </c>
      <c r="C92" s="35">
        <v>1</v>
      </c>
      <c r="D92" s="35" t="s">
        <v>37</v>
      </c>
      <c r="E92" s="35">
        <v>100</v>
      </c>
      <c r="F92" s="32">
        <f>E92*C92</f>
        <v>100</v>
      </c>
      <c r="G92" s="35">
        <v>700</v>
      </c>
      <c r="H92" s="32">
        <f>G92*C92</f>
        <v>700</v>
      </c>
      <c r="I92" s="91" t="s">
        <v>91</v>
      </c>
      <c r="J92" s="40"/>
      <c r="K92" s="19"/>
      <c r="L92" s="19"/>
      <c r="M92" s="19"/>
      <c r="N92" s="19"/>
      <c r="O92" s="19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s="10" customFormat="1" ht="24.75" customHeight="1">
      <c r="A93" s="35">
        <v>3</v>
      </c>
      <c r="B93" s="58" t="s">
        <v>92</v>
      </c>
      <c r="C93" s="59">
        <v>1</v>
      </c>
      <c r="D93" s="59" t="s">
        <v>37</v>
      </c>
      <c r="E93" s="59">
        <v>0</v>
      </c>
      <c r="F93" s="55">
        <f>E93*C93</f>
        <v>0</v>
      </c>
      <c r="G93" s="59">
        <v>350</v>
      </c>
      <c r="H93" s="55">
        <f>G93*C93</f>
        <v>350</v>
      </c>
      <c r="I93" s="62" t="s">
        <v>93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9" s="113" customFormat="1" ht="24.75" customHeight="1">
      <c r="A94" s="202" t="s">
        <v>94</v>
      </c>
      <c r="B94" s="203"/>
      <c r="C94" s="64"/>
      <c r="D94" s="64"/>
      <c r="E94" s="111"/>
      <c r="F94" s="112">
        <f>SUM(F91:F93)</f>
        <v>100</v>
      </c>
      <c r="G94" s="64"/>
      <c r="H94" s="112">
        <f>SUM(H91:H93)</f>
        <v>2250</v>
      </c>
      <c r="I94" s="67"/>
    </row>
    <row r="95" spans="1:256" ht="24.75" customHeight="1">
      <c r="A95" s="42" t="s">
        <v>123</v>
      </c>
      <c r="B95" s="43" t="s">
        <v>95</v>
      </c>
      <c r="C95" s="204" t="s">
        <v>96</v>
      </c>
      <c r="D95" s="205"/>
      <c r="E95" s="206"/>
      <c r="F95" s="199">
        <f>F87+H87+F88+F89+F94+H94</f>
        <v>45591.674999999996</v>
      </c>
      <c r="G95" s="200"/>
      <c r="H95" s="201"/>
      <c r="I95" s="44"/>
      <c r="J95" s="40"/>
      <c r="K95" s="19"/>
      <c r="L95" s="19"/>
      <c r="M95" s="19"/>
      <c r="N95" s="19"/>
      <c r="O95" s="19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</row>
    <row r="96" spans="1:256" s="11" customFormat="1" ht="14.25">
      <c r="A96" s="37" t="s">
        <v>97</v>
      </c>
      <c r="B96" s="45"/>
      <c r="C96" s="37"/>
      <c r="D96" s="37"/>
      <c r="E96" s="46"/>
      <c r="F96" s="46"/>
      <c r="G96" s="47"/>
      <c r="H96" s="46"/>
      <c r="I96" s="45" t="s">
        <v>98</v>
      </c>
      <c r="J96" s="40"/>
      <c r="K96" s="19"/>
      <c r="L96" s="19"/>
      <c r="M96" s="19"/>
      <c r="N96" s="19"/>
      <c r="O96" s="19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</row>
    <row r="97" spans="1:256" s="12" customFormat="1" ht="18" customHeight="1">
      <c r="A97" s="48" t="s">
        <v>99</v>
      </c>
      <c r="B97" s="207" t="s">
        <v>100</v>
      </c>
      <c r="C97" s="207"/>
      <c r="D97" s="207"/>
      <c r="E97" s="207"/>
      <c r="F97" s="207"/>
      <c r="G97" s="207"/>
      <c r="H97" s="207"/>
      <c r="I97" s="207"/>
      <c r="J97" s="40"/>
      <c r="K97" s="19"/>
      <c r="L97" s="19"/>
      <c r="M97" s="19"/>
      <c r="N97" s="19"/>
      <c r="O97" s="19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12" customFormat="1" ht="18" customHeight="1">
      <c r="A98" s="48" t="s">
        <v>99</v>
      </c>
      <c r="B98" s="208" t="s">
        <v>101</v>
      </c>
      <c r="C98" s="208"/>
      <c r="D98" s="208"/>
      <c r="E98" s="208"/>
      <c r="F98" s="208"/>
      <c r="G98" s="208"/>
      <c r="H98" s="208"/>
      <c r="I98" s="208"/>
      <c r="J98" s="49"/>
      <c r="K98" s="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12" customFormat="1" ht="18" customHeight="1">
      <c r="A99" s="48" t="s">
        <v>99</v>
      </c>
      <c r="B99" s="208" t="s">
        <v>102</v>
      </c>
      <c r="C99" s="208"/>
      <c r="D99" s="208"/>
      <c r="E99" s="208"/>
      <c r="F99" s="208"/>
      <c r="G99" s="208"/>
      <c r="H99" s="208"/>
      <c r="I99" s="208"/>
      <c r="J99" s="3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12" customFormat="1" ht="18" customHeight="1">
      <c r="A100" s="48" t="s">
        <v>99</v>
      </c>
      <c r="B100" s="208" t="s">
        <v>103</v>
      </c>
      <c r="C100" s="208"/>
      <c r="D100" s="208"/>
      <c r="E100" s="208"/>
      <c r="F100" s="208"/>
      <c r="G100" s="208"/>
      <c r="H100" s="208"/>
      <c r="I100" s="208"/>
      <c r="J100" s="3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10" ht="14.25">
      <c r="A101" s="50" t="s">
        <v>99</v>
      </c>
      <c r="B101" s="209" t="s">
        <v>104</v>
      </c>
      <c r="C101" s="209"/>
      <c r="D101" s="209"/>
      <c r="E101" s="209"/>
      <c r="F101" s="209"/>
      <c r="G101" s="209"/>
      <c r="H101" s="209"/>
      <c r="I101" s="209"/>
      <c r="J101" s="36"/>
    </row>
    <row r="102" spans="1:10" ht="16.5" customHeight="1">
      <c r="A102" s="50" t="s">
        <v>99</v>
      </c>
      <c r="B102" s="209" t="s">
        <v>105</v>
      </c>
      <c r="C102" s="209"/>
      <c r="D102" s="209"/>
      <c r="E102" s="209"/>
      <c r="F102" s="209"/>
      <c r="G102" s="209"/>
      <c r="H102" s="209"/>
      <c r="I102" s="209"/>
      <c r="J102" s="36"/>
    </row>
    <row r="103" spans="1:10" ht="18.75" customHeight="1">
      <c r="A103" s="50" t="s">
        <v>99</v>
      </c>
      <c r="B103" s="209" t="s">
        <v>106</v>
      </c>
      <c r="C103" s="209"/>
      <c r="D103" s="209"/>
      <c r="E103" s="209"/>
      <c r="F103" s="209"/>
      <c r="G103" s="209"/>
      <c r="H103" s="209"/>
      <c r="I103" s="209"/>
      <c r="J103" s="36"/>
    </row>
    <row r="104" spans="1:10" ht="14.25">
      <c r="A104" s="50" t="s">
        <v>99</v>
      </c>
      <c r="B104" s="209" t="s">
        <v>107</v>
      </c>
      <c r="C104" s="209"/>
      <c r="D104" s="209"/>
      <c r="E104" s="209"/>
      <c r="F104" s="209"/>
      <c r="G104" s="209"/>
      <c r="H104" s="209"/>
      <c r="I104" s="209"/>
      <c r="J104" s="36"/>
    </row>
    <row r="105" spans="1:10" ht="14.25">
      <c r="A105" s="50" t="s">
        <v>99</v>
      </c>
      <c r="B105" s="209" t="s">
        <v>108</v>
      </c>
      <c r="C105" s="209"/>
      <c r="D105" s="209"/>
      <c r="E105" s="209"/>
      <c r="F105" s="209"/>
      <c r="G105" s="209"/>
      <c r="H105" s="209"/>
      <c r="I105" s="209"/>
      <c r="J105" s="36"/>
    </row>
    <row r="106" spans="1:10" ht="14.25">
      <c r="A106" s="50" t="s">
        <v>99</v>
      </c>
      <c r="B106" s="209" t="s">
        <v>109</v>
      </c>
      <c r="C106" s="209"/>
      <c r="D106" s="209"/>
      <c r="E106" s="209"/>
      <c r="F106" s="209"/>
      <c r="G106" s="209"/>
      <c r="H106" s="209"/>
      <c r="I106" s="209"/>
      <c r="J106" s="36"/>
    </row>
    <row r="107" spans="1:10" ht="18.75" customHeight="1">
      <c r="A107" s="51"/>
      <c r="B107" s="210" t="s">
        <v>110</v>
      </c>
      <c r="C107" s="210"/>
      <c r="D107" s="51"/>
      <c r="E107" s="52"/>
      <c r="F107" s="52"/>
      <c r="G107" s="53"/>
      <c r="H107" s="52"/>
      <c r="I107" s="49" t="s">
        <v>111</v>
      </c>
      <c r="J107" s="36"/>
    </row>
    <row r="108" spans="1:10" ht="18.75" customHeight="1">
      <c r="A108" s="51"/>
      <c r="B108" s="49"/>
      <c r="C108" s="51"/>
      <c r="D108" s="51"/>
      <c r="E108" s="52"/>
      <c r="F108" s="52"/>
      <c r="G108" s="53"/>
      <c r="H108" s="52"/>
      <c r="I108" s="49"/>
      <c r="J108" s="36"/>
    </row>
    <row r="109" spans="1:11" ht="18.75" customHeight="1">
      <c r="A109" s="51"/>
      <c r="B109" s="210" t="s">
        <v>147</v>
      </c>
      <c r="C109" s="210"/>
      <c r="D109" s="210"/>
      <c r="E109" s="52"/>
      <c r="F109" s="52"/>
      <c r="G109" s="53"/>
      <c r="H109" s="210" t="s">
        <v>148</v>
      </c>
      <c r="I109" s="210"/>
      <c r="J109" s="51"/>
      <c r="K109" s="51"/>
    </row>
    <row r="110" spans="1:10" ht="14.25">
      <c r="A110" s="51"/>
      <c r="B110" s="49"/>
      <c r="C110" s="51"/>
      <c r="D110" s="51"/>
      <c r="E110" s="52"/>
      <c r="F110" s="52"/>
      <c r="G110" s="53"/>
      <c r="H110" s="52"/>
      <c r="I110" s="49"/>
      <c r="J110" s="36"/>
    </row>
  </sheetData>
  <mergeCells count="49">
    <mergeCell ref="B107:C107"/>
    <mergeCell ref="B109:D109"/>
    <mergeCell ref="H109:I109"/>
    <mergeCell ref="A16:A17"/>
    <mergeCell ref="B16:B17"/>
    <mergeCell ref="C16:C17"/>
    <mergeCell ref="D16:D17"/>
    <mergeCell ref="B103:I103"/>
    <mergeCell ref="B104:I104"/>
    <mergeCell ref="B105:I105"/>
    <mergeCell ref="B106:I106"/>
    <mergeCell ref="B99:I99"/>
    <mergeCell ref="B100:I100"/>
    <mergeCell ref="B101:I101"/>
    <mergeCell ref="B102:I102"/>
    <mergeCell ref="C95:E95"/>
    <mergeCell ref="F95:H95"/>
    <mergeCell ref="B97:I97"/>
    <mergeCell ref="B98:I98"/>
    <mergeCell ref="F88:H88"/>
    <mergeCell ref="C89:E89"/>
    <mergeCell ref="F89:H89"/>
    <mergeCell ref="A94:B94"/>
    <mergeCell ref="A61:B61"/>
    <mergeCell ref="A72:B72"/>
    <mergeCell ref="C87:E87"/>
    <mergeCell ref="C88:E88"/>
    <mergeCell ref="A30:B30"/>
    <mergeCell ref="L32:M32"/>
    <mergeCell ref="A39:B39"/>
    <mergeCell ref="A50:B50"/>
    <mergeCell ref="B13:I13"/>
    <mergeCell ref="B14:I14"/>
    <mergeCell ref="B15:I15"/>
    <mergeCell ref="E16:F16"/>
    <mergeCell ref="G16:H16"/>
    <mergeCell ref="I16:I17"/>
    <mergeCell ref="B9:I9"/>
    <mergeCell ref="B10:I10"/>
    <mergeCell ref="B11:I11"/>
    <mergeCell ref="B12:I12"/>
    <mergeCell ref="A5:I5"/>
    <mergeCell ref="B6:I6"/>
    <mergeCell ref="B7:I7"/>
    <mergeCell ref="B8:I8"/>
    <mergeCell ref="A1:I1"/>
    <mergeCell ref="A2:I2"/>
    <mergeCell ref="A3:I3"/>
    <mergeCell ref="A4:I4"/>
  </mergeCells>
  <printOptions/>
  <pageMargins left="0.2798611111111111" right="0" top="0.5111111111111111" bottom="0.5902777777777778" header="0.15902777777777777" footer="0.11805555555555555"/>
  <pageSetup horizontalDpi="600" verticalDpi="600" orientation="portrait" paperSize="9" scale="7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微软用户</cp:lastModifiedBy>
  <cp:lastPrinted>2013-07-12T04:38:21Z</cp:lastPrinted>
  <dcterms:created xsi:type="dcterms:W3CDTF">2006-09-24T05:52:42Z</dcterms:created>
  <dcterms:modified xsi:type="dcterms:W3CDTF">2013-08-09T06:39:07Z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